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7725" tabRatio="709" firstSheet="1" activeTab="7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Covid status" sheetId="273" r:id="rId7"/>
    <sheet name="Kapaciteti i korišćenje" sheetId="209" r:id="rId8"/>
    <sheet name="COVID usluge" sheetId="272" r:id="rId9"/>
    <sheet name="Pratioci" sheetId="197" r:id="rId10"/>
    <sheet name="Dnevne.bolnice" sheetId="208" r:id="rId11"/>
    <sheet name="Neonatologija" sheetId="183" r:id="rId12"/>
    <sheet name="Operacije ukupno" sheetId="260" r:id="rId13"/>
    <sheet name="Прегледи служ.урологије" sheetId="251" r:id="rId14"/>
    <sheet name="Прегледи ургентно-пријемне слу" sheetId="230" r:id="rId15"/>
    <sheet name="Прегледи служ.психијатрије" sheetId="229" r:id="rId16"/>
    <sheet name="Прегледи сл.за плућне болести" sheetId="228" r:id="rId17"/>
    <sheet name="Прегледи дечје оделење" sheetId="227" r:id="rId18"/>
    <sheet name="прегледи служ .ортопедије" sheetId="226" r:id="rId19"/>
    <sheet name="Прегледи оториноларингологије" sheetId="225" r:id="rId20"/>
    <sheet name="Прегледи хирургија" sheetId="224" r:id="rId21"/>
    <sheet name="Прегледи служ.офталмологије " sheetId="223" r:id="rId22"/>
    <sheet name="Прегледи сл.неурологије" sheetId="222" r:id="rId23"/>
    <sheet name="Прегледи Служб.Онкологије" sheetId="221" r:id="rId24"/>
    <sheet name="Прегледи преддијализна амбулант" sheetId="261" r:id="rId25"/>
    <sheet name="Прегледи служб.Интерне медицине" sheetId="218" r:id="rId26"/>
    <sheet name="Прегледи служ.Физикалне.мед." sheetId="217" r:id="rId27"/>
    <sheet name="Прегледи Слу.за. инфективне бол" sheetId="216" r:id="rId28"/>
    <sheet name="Прегледи гинекологија " sheetId="185" r:id="rId29"/>
    <sheet name="Прегледи анестезиолога" sheetId="269" r:id="rId30"/>
    <sheet name="Fizikalna medicina" sheetId="264" r:id="rId31"/>
    <sheet name="DSG" sheetId="266" r:id="rId32"/>
    <sheet name="Услуге Гинекологија" sheetId="258" r:id="rId33"/>
    <sheet name="Услуге Акушерство" sheetId="210" r:id="rId34"/>
    <sheet name="Услуге службе за иинфективне бо" sheetId="232" r:id="rId35"/>
    <sheet name="Услуге Служб. физикалне медиц." sheetId="248" r:id="rId36"/>
    <sheet name="Хемодијализа дневна болница" sheetId="271" r:id="rId37"/>
    <sheet name="Услуге интерне медицине" sheetId="247" r:id="rId38"/>
    <sheet name="Услуге службе онкологије" sheetId="244" r:id="rId39"/>
    <sheet name="Услуге сл.анестезија са реан." sheetId="243" r:id="rId40"/>
    <sheet name="Услуге Неонатологије" sheetId="241" r:id="rId41"/>
    <sheet name="Услуге неурологије" sheetId="240" r:id="rId42"/>
    <sheet name="Услуге сл.офталмологије са орто" sheetId="239" r:id="rId43"/>
    <sheet name="Услуге опште хирургије" sheetId="238" r:id="rId44"/>
    <sheet name="Услуге оториноларингологије" sheetId="237" r:id="rId45"/>
    <sheet name="Услуге ортопедије и трауматолог" sheetId="236" r:id="rId46"/>
    <sheet name="Услуге сл.дечје болести" sheetId="235" r:id="rId47"/>
    <sheet name="Услуге служ.за плућне болести" sheetId="250" r:id="rId48"/>
    <sheet name="Услуге служ.психијатрије" sheetId="249" r:id="rId49"/>
    <sheet name="Услуге пријемно -ургентне сл." sheetId="234" r:id="rId50"/>
    <sheet name="Услуге плијат.и продуж. неге" sheetId="259" r:id="rId51"/>
    <sheet name="Услуге слу.урологије" sheetId="253" r:id="rId52"/>
    <sheet name="Хируршка интензивна нега" sheetId="267" r:id="rId53"/>
    <sheet name="Услуге служ.трансфузије крви" sheetId="233" r:id="rId54"/>
    <sheet name=" Дијагностика" sheetId="153" r:id="rId55"/>
    <sheet name="Lab" sheetId="152" r:id="rId56"/>
    <sheet name="Krv" sheetId="159" r:id="rId57"/>
    <sheet name="Dijalize" sheetId="211" r:id="rId58"/>
    <sheet name="Lekovi" sheetId="160" r:id="rId59"/>
    <sheet name="Implantati" sheetId="161" r:id="rId60"/>
    <sheet name="Sanitet.mat" sheetId="162" r:id="rId61"/>
    <sheet name="Liste.čekanja" sheetId="200" r:id="rId62"/>
    <sheet name="Sanitetski prevoz" sheetId="255" r:id="rId63"/>
    <sheet name="Bo dani " sheetId="256" r:id="rId64"/>
    <sheet name="Soc.Epid.Inform" sheetId="262" r:id="rId65"/>
    <sheet name="zbirno usluge" sheetId="270" r:id="rId66"/>
  </sheets>
  <externalReferences>
    <externalReference r:id="rId67"/>
    <externalReference r:id="rId68"/>
  </externalReferences>
  <definedNames>
    <definedName name="____W.O.R.K.B.O.O.K..C.O.N.T.E.N.T.S____" localSheetId="31">"#ref!"</definedName>
    <definedName name="____W.O.R.K.B.O.O.K..C.O.N.T.E.N.T.S____">#REF!</definedName>
    <definedName name="DSG_popunjeno">"#ref!"</definedName>
    <definedName name="_xlnm.Print_Area" localSheetId="6">'Covid status'!$A$1:$F$24</definedName>
    <definedName name="_xlnm.Print_Area" localSheetId="8">'COVID usluge'!$A$1:$D$21</definedName>
    <definedName name="_xlnm.Print_Area" localSheetId="57">Dijalize!$A$1:$AB$19</definedName>
    <definedName name="_xlnm.Print_Area" localSheetId="10">Dnevne.bolnice!$A$1:$I$25</definedName>
    <definedName name="_xlnm.Print_Area" localSheetId="30">'Fizikalna medicina'!$A$1:$P$23</definedName>
    <definedName name="_xlnm.Print_Area" localSheetId="2">Kadar.dne.bol.dij.!#REF!</definedName>
    <definedName name="_xlnm.Print_Area" localSheetId="4">Kadar.nem.!#REF!</definedName>
    <definedName name="_xlnm.Print_Area" localSheetId="1">Kadar.ode.!#REF!</definedName>
    <definedName name="_xlnm.Print_Area" localSheetId="3">Kadar.zaj.med.del.!#REF!</definedName>
    <definedName name="_xlnm.Print_Area" localSheetId="5">'Kadar.zbirno '!#REF!</definedName>
    <definedName name="_xlnm.Print_Area" localSheetId="56">Krv!#REF!</definedName>
    <definedName name="_xlnm.Print_Area" localSheetId="55">Lab!$A$1:$K$188</definedName>
    <definedName name="_xlnm.Print_Area" localSheetId="58">Lekovi!#REF!</definedName>
    <definedName name="_xlnm.Print_Area" localSheetId="61">Liste.čekanja!#REF!</definedName>
    <definedName name="_xlnm.Print_Area" localSheetId="11">Neonatologija!$A$1:$H$13</definedName>
    <definedName name="_xlnm.Print_Area" localSheetId="9">Pratioci!$A$1:$I$15</definedName>
    <definedName name="_xlnm.Print_Area" localSheetId="60">Sanitet.mat!#REF!</definedName>
    <definedName name="_xlnm.Print_Area" localSheetId="28">'Прегледи гинекологија '!$A$4:$K$22</definedName>
    <definedName name="_xlnm.Print_Area" localSheetId="17">'Прегледи дечје оделење'!$A$1:$K$23</definedName>
    <definedName name="_xlnm.Print_Area" localSheetId="19">'Прегледи оториноларингологије'!$A$1:$K$23</definedName>
    <definedName name="_xlnm.Print_Area" localSheetId="22">'Прегледи сл.неурологије'!$A$1:$K$24</definedName>
    <definedName name="_xlnm.Print_Area" localSheetId="27">'Прегледи Слу.за. инфективне бол'!$A$1:$K$26</definedName>
    <definedName name="_xlnm.Print_Area" localSheetId="18">'прегледи служ .ортопедије'!$A$1:$K$23</definedName>
    <definedName name="_xlnm.Print_Area" localSheetId="21">'Прегледи служ.офталмологије '!$A$1:$K$21</definedName>
    <definedName name="_xlnm.Print_Area" localSheetId="15">'Прегледи служ.психијатрије'!$A$1:$K$21</definedName>
    <definedName name="_xlnm.Print_Area" localSheetId="13">'Прегледи служ.урологије'!$A$1:$K$24</definedName>
    <definedName name="_xlnm.Print_Area" localSheetId="26">'Прегледи служ.Физикалне.мед.'!$A$1:$K$21</definedName>
    <definedName name="_xlnm.Print_Area" localSheetId="25">'Прегледи служб.Интерне медицине'!$A$1:$K$23</definedName>
    <definedName name="_xlnm.Print_Area" localSheetId="23">'Прегледи Служб.Онкологије'!$A$1:$K$25</definedName>
    <definedName name="_xlnm.Print_Area" localSheetId="14">'Прегледи ургентно-пријемне слу'!$A$1:$K$22</definedName>
    <definedName name="_xlnm.Print_Area" localSheetId="20">'Прегледи хирургија'!$A$1:$K$23</definedName>
    <definedName name="_xlnm.Print_Area" localSheetId="33">'Услуге Акушерство'!$A$1:$K$91</definedName>
    <definedName name="_xlnm.Print_Area" localSheetId="32">'Услуге Гинекологија'!$A$1:$K$168</definedName>
    <definedName name="_xlnm.Print_Titles" localSheetId="54">' Дијагностика'!$6:$7</definedName>
    <definedName name="_xlnm.Print_Titles" localSheetId="59">Implantati!#REF!</definedName>
    <definedName name="_xlnm.Print_Titles" localSheetId="3">Kadar.zaj.med.del.!#REF!</definedName>
    <definedName name="_xlnm.Print_Titles" localSheetId="55">Lab!$6:$7</definedName>
    <definedName name="_xlnm.Print_Titles" localSheetId="58">Lekovi!#REF!</definedName>
    <definedName name="_xlnm.Print_Titles" localSheetId="61">Liste.čekanja!#REF!</definedName>
  </definedNames>
  <calcPr calcId="124519"/>
</workbook>
</file>

<file path=xl/calcChain.xml><?xml version="1.0" encoding="utf-8"?>
<calcChain xmlns="http://schemas.openxmlformats.org/spreadsheetml/2006/main">
  <c r="H41" i="159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H42" s="1"/>
  <c r="F10"/>
  <c r="F42" s="1"/>
  <c r="AA19" i="211"/>
  <c r="AB9"/>
  <c r="AA9"/>
  <c r="I60" i="161"/>
  <c r="E60"/>
  <c r="J59"/>
  <c r="H59"/>
  <c r="I59" s="1"/>
  <c r="G59"/>
  <c r="F59"/>
  <c r="D59"/>
  <c r="E59" s="1"/>
  <c r="C59"/>
  <c r="I58"/>
  <c r="E58"/>
  <c r="I57"/>
  <c r="E57"/>
  <c r="H56"/>
  <c r="G56"/>
  <c r="I56" s="1"/>
  <c r="F56"/>
  <c r="D56"/>
  <c r="C56"/>
  <c r="E56" s="1"/>
  <c r="I55"/>
  <c r="E55"/>
  <c r="I54"/>
  <c r="E54"/>
  <c r="I53"/>
  <c r="E53"/>
  <c r="I52"/>
  <c r="E52"/>
  <c r="E51"/>
  <c r="I50"/>
  <c r="E50"/>
  <c r="J49"/>
  <c r="H49"/>
  <c r="I49" s="1"/>
  <c r="G49"/>
  <c r="F49"/>
  <c r="D49"/>
  <c r="E49" s="1"/>
  <c r="C49"/>
  <c r="I48"/>
  <c r="E48"/>
  <c r="I47"/>
  <c r="I46"/>
  <c r="E46"/>
  <c r="I45"/>
  <c r="E45"/>
  <c r="I44"/>
  <c r="E44"/>
  <c r="H43"/>
  <c r="I43" s="1"/>
  <c r="E43"/>
  <c r="I42"/>
  <c r="E42"/>
  <c r="I41"/>
  <c r="E41"/>
  <c r="I40"/>
  <c r="E40"/>
  <c r="I39"/>
  <c r="E39"/>
  <c r="I38"/>
  <c r="H38"/>
  <c r="E38"/>
  <c r="I37"/>
  <c r="E37"/>
  <c r="I36"/>
  <c r="E36"/>
  <c r="I35"/>
  <c r="E35"/>
  <c r="I34"/>
  <c r="E34"/>
  <c r="I33"/>
  <c r="E33"/>
  <c r="I32"/>
  <c r="E32"/>
  <c r="H31"/>
  <c r="I31" s="1"/>
  <c r="E31"/>
  <c r="I30"/>
  <c r="E30"/>
  <c r="I29"/>
  <c r="E29"/>
  <c r="I28"/>
  <c r="E28"/>
  <c r="I27"/>
  <c r="E27"/>
  <c r="I26"/>
  <c r="E26"/>
  <c r="H25"/>
  <c r="I25" s="1"/>
  <c r="E25"/>
  <c r="I24"/>
  <c r="E24"/>
  <c r="I23"/>
  <c r="E23"/>
  <c r="I22"/>
  <c r="E22"/>
  <c r="I21"/>
  <c r="E21"/>
  <c r="I20"/>
  <c r="E20"/>
  <c r="H19"/>
  <c r="I19" s="1"/>
  <c r="E19"/>
  <c r="I18"/>
  <c r="E18"/>
  <c r="I17"/>
  <c r="E17"/>
  <c r="I16"/>
  <c r="H16"/>
  <c r="E16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1" s="1"/>
  <c r="H8"/>
  <c r="H61" s="1"/>
  <c r="G8"/>
  <c r="G61" s="1"/>
  <c r="F8"/>
  <c r="F61" s="1"/>
  <c r="D8"/>
  <c r="D61" s="1"/>
  <c r="C8"/>
  <c r="C61" s="1"/>
  <c r="D15" i="162"/>
  <c r="E15" s="1"/>
  <c r="C15"/>
  <c r="E14"/>
  <c r="E13"/>
  <c r="E12"/>
  <c r="E11"/>
  <c r="E10"/>
  <c r="E9"/>
  <c r="E8"/>
  <c r="H63" i="160"/>
  <c r="K61"/>
  <c r="K60"/>
  <c r="K59"/>
  <c r="K58"/>
  <c r="H58"/>
  <c r="K57"/>
  <c r="H57"/>
  <c r="K56"/>
  <c r="H56"/>
  <c r="K55"/>
  <c r="H55"/>
  <c r="H54"/>
  <c r="K53"/>
  <c r="H53"/>
  <c r="K52"/>
  <c r="K51"/>
  <c r="H51"/>
  <c r="K50"/>
  <c r="H50"/>
  <c r="K49"/>
  <c r="H49"/>
  <c r="K48"/>
  <c r="H48"/>
  <c r="K47"/>
  <c r="H47"/>
  <c r="K46"/>
  <c r="H46"/>
  <c r="K45"/>
  <c r="H45"/>
  <c r="K44"/>
  <c r="H44"/>
  <c r="H43"/>
  <c r="K40"/>
  <c r="K39"/>
  <c r="K38"/>
  <c r="K37"/>
  <c r="H37"/>
  <c r="K36"/>
  <c r="K35"/>
  <c r="K34"/>
  <c r="H34"/>
  <c r="K33"/>
  <c r="H33"/>
  <c r="K32"/>
  <c r="H32"/>
  <c r="K31"/>
  <c r="H31"/>
  <c r="K30"/>
  <c r="H30"/>
  <c r="K29"/>
  <c r="H29"/>
  <c r="K28"/>
  <c r="H28"/>
  <c r="H27"/>
  <c r="K26"/>
  <c r="H26"/>
  <c r="H25"/>
  <c r="H24"/>
  <c r="H23"/>
  <c r="K22"/>
  <c r="H22"/>
  <c r="K21"/>
  <c r="H21"/>
  <c r="K20"/>
  <c r="H20"/>
  <c r="K19"/>
  <c r="H19"/>
  <c r="K18"/>
  <c r="H18"/>
  <c r="K17"/>
  <c r="H17"/>
  <c r="K16"/>
  <c r="H16"/>
  <c r="K15"/>
  <c r="H15"/>
  <c r="H14"/>
  <c r="H13"/>
  <c r="K12"/>
  <c r="H12"/>
  <c r="K11"/>
  <c r="H11"/>
  <c r="H10"/>
  <c r="K9"/>
  <c r="H9"/>
  <c r="H8"/>
  <c r="H78" s="1"/>
  <c r="K80" s="1"/>
  <c r="I61" i="161" l="1"/>
  <c r="E61"/>
  <c r="E8"/>
  <c r="I8"/>
  <c r="D65536" i="162"/>
  <c r="J126" i="235" l="1"/>
  <c r="I126"/>
  <c r="G126"/>
  <c r="F126"/>
  <c r="D126"/>
  <c r="K20" i="269"/>
  <c r="K13"/>
  <c r="K22" i="185"/>
  <c r="K15"/>
  <c r="K11"/>
  <c r="K10"/>
  <c r="K20" i="217"/>
  <c r="K13"/>
  <c r="K10"/>
  <c r="K22" i="218"/>
  <c r="K15"/>
  <c r="K10"/>
  <c r="K22" i="222"/>
  <c r="K15"/>
  <c r="K20" i="223"/>
  <c r="K10"/>
  <c r="K22" i="224"/>
  <c r="K10"/>
  <c r="K22" i="225"/>
  <c r="K15"/>
  <c r="K22" i="226"/>
  <c r="K10"/>
  <c r="K22" i="227"/>
  <c r="K10"/>
  <c r="K21" i="230"/>
  <c r="K14"/>
  <c r="K15" i="226"/>
  <c r="H11" i="183"/>
  <c r="H9"/>
  <c r="H8"/>
  <c r="F19" i="264"/>
  <c r="C8" i="183"/>
  <c r="D8"/>
  <c r="E22" i="208"/>
  <c r="J150" i="258"/>
  <c r="I150"/>
  <c r="H150"/>
  <c r="E150"/>
  <c r="J88" i="247"/>
  <c r="K88" s="1"/>
  <c r="I88"/>
  <c r="H88"/>
  <c r="E88"/>
  <c r="J89"/>
  <c r="K89" s="1"/>
  <c r="I89"/>
  <c r="H89"/>
  <c r="E89"/>
  <c r="J91" i="232"/>
  <c r="K91" s="1"/>
  <c r="I91"/>
  <c r="H91"/>
  <c r="E91"/>
  <c r="J92"/>
  <c r="I92"/>
  <c r="H92"/>
  <c r="E92"/>
  <c r="J90"/>
  <c r="K90" s="1"/>
  <c r="I90"/>
  <c r="H90"/>
  <c r="E90"/>
  <c r="H89"/>
  <c r="J89"/>
  <c r="J87"/>
  <c r="K87" s="1"/>
  <c r="I87"/>
  <c r="H87"/>
  <c r="E87"/>
  <c r="J88"/>
  <c r="K88" s="1"/>
  <c r="I88"/>
  <c r="H88"/>
  <c r="E88"/>
  <c r="J86"/>
  <c r="I86"/>
  <c r="K86" s="1"/>
  <c r="H86"/>
  <c r="E86"/>
  <c r="J85"/>
  <c r="K85" s="1"/>
  <c r="I85"/>
  <c r="H85"/>
  <c r="E85"/>
  <c r="J84"/>
  <c r="I84"/>
  <c r="H84"/>
  <c r="E84"/>
  <c r="J83"/>
  <c r="K83" s="1"/>
  <c r="I83"/>
  <c r="H83"/>
  <c r="E83"/>
  <c r="J82"/>
  <c r="K82" s="1"/>
  <c r="I82"/>
  <c r="H82"/>
  <c r="E82"/>
  <c r="J81"/>
  <c r="K81" s="1"/>
  <c r="I81"/>
  <c r="H81"/>
  <c r="E81"/>
  <c r="F23" i="255"/>
  <c r="I23"/>
  <c r="J23"/>
  <c r="K23"/>
  <c r="L23"/>
  <c r="J116" i="239"/>
  <c r="I116"/>
  <c r="K116" s="1"/>
  <c r="H116"/>
  <c r="E116"/>
  <c r="J114"/>
  <c r="I114"/>
  <c r="K114" s="1"/>
  <c r="H114"/>
  <c r="E114"/>
  <c r="J118"/>
  <c r="K118" s="1"/>
  <c r="I118"/>
  <c r="H118"/>
  <c r="E118"/>
  <c r="J117"/>
  <c r="I117"/>
  <c r="H117"/>
  <c r="E117"/>
  <c r="J115"/>
  <c r="I115"/>
  <c r="H115"/>
  <c r="E115"/>
  <c r="J113"/>
  <c r="I113"/>
  <c r="H113"/>
  <c r="E113"/>
  <c r="J112"/>
  <c r="K112" s="1"/>
  <c r="I112"/>
  <c r="H112"/>
  <c r="E112"/>
  <c r="J35"/>
  <c r="I35"/>
  <c r="K35" s="1"/>
  <c r="H35"/>
  <c r="E35"/>
  <c r="J34"/>
  <c r="I34"/>
  <c r="K34" s="1"/>
  <c r="H34"/>
  <c r="E34"/>
  <c r="J124" i="235"/>
  <c r="I124"/>
  <c r="K124" s="1"/>
  <c r="H124"/>
  <c r="E124"/>
  <c r="J123"/>
  <c r="I123"/>
  <c r="K123" s="1"/>
  <c r="H123"/>
  <c r="E123"/>
  <c r="J122"/>
  <c r="K122" s="1"/>
  <c r="I122"/>
  <c r="H122"/>
  <c r="E122"/>
  <c r="J121"/>
  <c r="K121" s="1"/>
  <c r="I121"/>
  <c r="H121"/>
  <c r="E121"/>
  <c r="E125"/>
  <c r="H125"/>
  <c r="I125"/>
  <c r="J125"/>
  <c r="K125" s="1"/>
  <c r="J120"/>
  <c r="I120"/>
  <c r="H120"/>
  <c r="E120"/>
  <c r="E148" i="258"/>
  <c r="H148"/>
  <c r="I148"/>
  <c r="J148"/>
  <c r="K148" s="1"/>
  <c r="J149"/>
  <c r="I149"/>
  <c r="H149"/>
  <c r="E149"/>
  <c r="J147"/>
  <c r="I147"/>
  <c r="H147"/>
  <c r="E147"/>
  <c r="J146"/>
  <c r="K146" s="1"/>
  <c r="I146"/>
  <c r="H146"/>
  <c r="E146"/>
  <c r="J145"/>
  <c r="I145"/>
  <c r="K145" s="1"/>
  <c r="H145"/>
  <c r="E145"/>
  <c r="J62"/>
  <c r="K62" s="1"/>
  <c r="I62"/>
  <c r="H62"/>
  <c r="E62"/>
  <c r="J61"/>
  <c r="I61"/>
  <c r="H61"/>
  <c r="E61"/>
  <c r="J60"/>
  <c r="K60" s="1"/>
  <c r="I60"/>
  <c r="H60"/>
  <c r="E60"/>
  <c r="J59"/>
  <c r="K59" s="1"/>
  <c r="I59"/>
  <c r="H59"/>
  <c r="E59"/>
  <c r="J58"/>
  <c r="K58" s="1"/>
  <c r="I58"/>
  <c r="H58"/>
  <c r="E58"/>
  <c r="J274" i="236"/>
  <c r="I274"/>
  <c r="K274" s="1"/>
  <c r="H274"/>
  <c r="E274"/>
  <c r="J273"/>
  <c r="K273" s="1"/>
  <c r="I273"/>
  <c r="H273"/>
  <c r="E273"/>
  <c r="J272"/>
  <c r="K272" s="1"/>
  <c r="I272"/>
  <c r="H272"/>
  <c r="E272"/>
  <c r="J271"/>
  <c r="I271"/>
  <c r="H271"/>
  <c r="E271"/>
  <c r="J270"/>
  <c r="K270" s="1"/>
  <c r="I270"/>
  <c r="H270"/>
  <c r="E270"/>
  <c r="J269"/>
  <c r="I269"/>
  <c r="H269"/>
  <c r="E269"/>
  <c r="J266"/>
  <c r="K266" s="1"/>
  <c r="I266"/>
  <c r="H266"/>
  <c r="E266"/>
  <c r="J268"/>
  <c r="K268" s="1"/>
  <c r="I268"/>
  <c r="H268"/>
  <c r="E268"/>
  <c r="J267"/>
  <c r="K267" s="1"/>
  <c r="I267"/>
  <c r="H267"/>
  <c r="E267"/>
  <c r="F276"/>
  <c r="J264"/>
  <c r="I264"/>
  <c r="H264"/>
  <c r="E264"/>
  <c r="J263"/>
  <c r="I263"/>
  <c r="H263"/>
  <c r="E263"/>
  <c r="J262"/>
  <c r="I262"/>
  <c r="H262"/>
  <c r="E262"/>
  <c r="J260"/>
  <c r="I260"/>
  <c r="H260"/>
  <c r="E260"/>
  <c r="J259"/>
  <c r="I259"/>
  <c r="H259"/>
  <c r="E259"/>
  <c r="J258"/>
  <c r="K258" s="1"/>
  <c r="I258"/>
  <c r="H258"/>
  <c r="E258"/>
  <c r="J261"/>
  <c r="I261"/>
  <c r="H261"/>
  <c r="E261"/>
  <c r="J256"/>
  <c r="I256"/>
  <c r="H256"/>
  <c r="E256"/>
  <c r="J257"/>
  <c r="I257"/>
  <c r="H257"/>
  <c r="E257"/>
  <c r="J255"/>
  <c r="I255"/>
  <c r="H255"/>
  <c r="E255"/>
  <c r="J254"/>
  <c r="I254"/>
  <c r="H254"/>
  <c r="E254"/>
  <c r="J250"/>
  <c r="I250"/>
  <c r="H250"/>
  <c r="E250"/>
  <c r="J249"/>
  <c r="I249"/>
  <c r="H249"/>
  <c r="E249"/>
  <c r="J265"/>
  <c r="K265" s="1"/>
  <c r="I265"/>
  <c r="H265"/>
  <c r="E265"/>
  <c r="J253"/>
  <c r="K253" s="1"/>
  <c r="I253"/>
  <c r="H253"/>
  <c r="E253"/>
  <c r="J252"/>
  <c r="K252" s="1"/>
  <c r="I252"/>
  <c r="H252"/>
  <c r="E252"/>
  <c r="J251"/>
  <c r="K251" s="1"/>
  <c r="I251"/>
  <c r="H251"/>
  <c r="E251"/>
  <c r="J245"/>
  <c r="I245"/>
  <c r="H245"/>
  <c r="E245"/>
  <c r="J248"/>
  <c r="K248" s="1"/>
  <c r="I248"/>
  <c r="H248"/>
  <c r="E248"/>
  <c r="J247"/>
  <c r="I247"/>
  <c r="H247"/>
  <c r="E247"/>
  <c r="J246"/>
  <c r="I246"/>
  <c r="H246"/>
  <c r="E246"/>
  <c r="J244"/>
  <c r="I244"/>
  <c r="H244"/>
  <c r="E244"/>
  <c r="J243"/>
  <c r="I243"/>
  <c r="H243"/>
  <c r="E243"/>
  <c r="J91"/>
  <c r="I91"/>
  <c r="H91"/>
  <c r="E91"/>
  <c r="J90"/>
  <c r="K90" s="1"/>
  <c r="I90"/>
  <c r="H90"/>
  <c r="E90"/>
  <c r="J89"/>
  <c r="I89"/>
  <c r="K89" s="1"/>
  <c r="H89"/>
  <c r="E89"/>
  <c r="J87"/>
  <c r="I87"/>
  <c r="K87" s="1"/>
  <c r="H87"/>
  <c r="E87"/>
  <c r="G250" i="237"/>
  <c r="F250"/>
  <c r="C250"/>
  <c r="D250"/>
  <c r="J248"/>
  <c r="K248" s="1"/>
  <c r="I248"/>
  <c r="H248"/>
  <c r="E248"/>
  <c r="J246"/>
  <c r="K246" s="1"/>
  <c r="I246"/>
  <c r="H246"/>
  <c r="E246"/>
  <c r="J247"/>
  <c r="I247"/>
  <c r="K247" s="1"/>
  <c r="H247"/>
  <c r="E247"/>
  <c r="J245"/>
  <c r="K245" s="1"/>
  <c r="I245"/>
  <c r="H245"/>
  <c r="E245"/>
  <c r="J244"/>
  <c r="I244"/>
  <c r="K244" s="1"/>
  <c r="H244"/>
  <c r="E244"/>
  <c r="J241"/>
  <c r="I241"/>
  <c r="K241" s="1"/>
  <c r="H241"/>
  <c r="E241"/>
  <c r="J240"/>
  <c r="K240" s="1"/>
  <c r="I240"/>
  <c r="H240"/>
  <c r="E240"/>
  <c r="J242"/>
  <c r="I242"/>
  <c r="K242" s="1"/>
  <c r="H242"/>
  <c r="E242"/>
  <c r="J239"/>
  <c r="K239" s="1"/>
  <c r="I239"/>
  <c r="H239"/>
  <c r="E239"/>
  <c r="J238"/>
  <c r="I238"/>
  <c r="K238" s="1"/>
  <c r="H238"/>
  <c r="E238"/>
  <c r="J237"/>
  <c r="K237" s="1"/>
  <c r="I237"/>
  <c r="H237"/>
  <c r="E237"/>
  <c r="J236"/>
  <c r="K236" s="1"/>
  <c r="I236"/>
  <c r="H236"/>
  <c r="E236"/>
  <c r="J235"/>
  <c r="K235" s="1"/>
  <c r="I235"/>
  <c r="H235"/>
  <c r="E235"/>
  <c r="J234"/>
  <c r="K234" s="1"/>
  <c r="I234"/>
  <c r="H234"/>
  <c r="E234"/>
  <c r="J233"/>
  <c r="K233" s="1"/>
  <c r="I233"/>
  <c r="H233"/>
  <c r="E233"/>
  <c r="J232"/>
  <c r="K232" s="1"/>
  <c r="I232"/>
  <c r="H232"/>
  <c r="E232"/>
  <c r="J231"/>
  <c r="K231" s="1"/>
  <c r="I231"/>
  <c r="H231"/>
  <c r="E231"/>
  <c r="J230"/>
  <c r="K230" s="1"/>
  <c r="I230"/>
  <c r="H230"/>
  <c r="E230"/>
  <c r="J229"/>
  <c r="K229" s="1"/>
  <c r="I229"/>
  <c r="H229"/>
  <c r="E229"/>
  <c r="J224"/>
  <c r="I224"/>
  <c r="H224"/>
  <c r="E224"/>
  <c r="J223"/>
  <c r="I223"/>
  <c r="H223"/>
  <c r="E223"/>
  <c r="J243"/>
  <c r="I243"/>
  <c r="K243" s="1"/>
  <c r="H243"/>
  <c r="E243"/>
  <c r="J228"/>
  <c r="K228" s="1"/>
  <c r="I228"/>
  <c r="H228"/>
  <c r="E228"/>
  <c r="J227"/>
  <c r="K227" s="1"/>
  <c r="I227"/>
  <c r="H227"/>
  <c r="E227"/>
  <c r="J226"/>
  <c r="K226" s="1"/>
  <c r="I226"/>
  <c r="H226"/>
  <c r="E226"/>
  <c r="J225"/>
  <c r="K225" s="1"/>
  <c r="I225"/>
  <c r="H225"/>
  <c r="E225"/>
  <c r="J221"/>
  <c r="I221"/>
  <c r="K221" s="1"/>
  <c r="H221"/>
  <c r="E221"/>
  <c r="J220"/>
  <c r="K220" s="1"/>
  <c r="I220"/>
  <c r="H220"/>
  <c r="E220"/>
  <c r="J219"/>
  <c r="I219"/>
  <c r="K219" s="1"/>
  <c r="H219"/>
  <c r="E219"/>
  <c r="J218"/>
  <c r="K218" s="1"/>
  <c r="I218"/>
  <c r="H218"/>
  <c r="E218"/>
  <c r="J249"/>
  <c r="I249"/>
  <c r="H249"/>
  <c r="E249"/>
  <c r="J222"/>
  <c r="I222"/>
  <c r="H222"/>
  <c r="E222"/>
  <c r="J217"/>
  <c r="I217"/>
  <c r="H217"/>
  <c r="E217"/>
  <c r="J215"/>
  <c r="I215"/>
  <c r="H215"/>
  <c r="E215"/>
  <c r="J214"/>
  <c r="K214" s="1"/>
  <c r="I214"/>
  <c r="H214"/>
  <c r="E214"/>
  <c r="J213"/>
  <c r="I213"/>
  <c r="H213"/>
  <c r="E213"/>
  <c r="J212"/>
  <c r="K212" s="1"/>
  <c r="I212"/>
  <c r="H212"/>
  <c r="E212"/>
  <c r="J211"/>
  <c r="I211"/>
  <c r="H211"/>
  <c r="E211"/>
  <c r="J207"/>
  <c r="I207"/>
  <c r="H207"/>
  <c r="E207"/>
  <c r="K206"/>
  <c r="J209"/>
  <c r="K209" s="1"/>
  <c r="I209"/>
  <c r="H209"/>
  <c r="E209"/>
  <c r="J208"/>
  <c r="I208"/>
  <c r="H208"/>
  <c r="E208"/>
  <c r="J205"/>
  <c r="I205"/>
  <c r="K205" s="1"/>
  <c r="H205"/>
  <c r="E205"/>
  <c r="J204"/>
  <c r="K204" s="1"/>
  <c r="I204"/>
  <c r="H204"/>
  <c r="E204"/>
  <c r="J203"/>
  <c r="K203" s="1"/>
  <c r="I203"/>
  <c r="H203"/>
  <c r="E203"/>
  <c r="J210"/>
  <c r="I210"/>
  <c r="H210"/>
  <c r="E210"/>
  <c r="J206"/>
  <c r="I206"/>
  <c r="H206"/>
  <c r="E206"/>
  <c r="J202"/>
  <c r="I202"/>
  <c r="H202"/>
  <c r="E202"/>
  <c r="J201"/>
  <c r="K201" s="1"/>
  <c r="I201"/>
  <c r="H201"/>
  <c r="E201"/>
  <c r="J200"/>
  <c r="I200"/>
  <c r="H200"/>
  <c r="E200"/>
  <c r="J199"/>
  <c r="K199" s="1"/>
  <c r="I199"/>
  <c r="H199"/>
  <c r="E199"/>
  <c r="J198"/>
  <c r="K198" s="1"/>
  <c r="I198"/>
  <c r="H198"/>
  <c r="E198"/>
  <c r="J197"/>
  <c r="K197" s="1"/>
  <c r="I197"/>
  <c r="H197"/>
  <c r="E197"/>
  <c r="J196"/>
  <c r="K196" s="1"/>
  <c r="I196"/>
  <c r="H196"/>
  <c r="E196"/>
  <c r="J194"/>
  <c r="K194" s="1"/>
  <c r="I194"/>
  <c r="H194"/>
  <c r="E194"/>
  <c r="J193"/>
  <c r="K193" s="1"/>
  <c r="I193"/>
  <c r="H193"/>
  <c r="E193"/>
  <c r="J192"/>
  <c r="K192" s="1"/>
  <c r="I192"/>
  <c r="H192"/>
  <c r="E192"/>
  <c r="J191"/>
  <c r="K191" s="1"/>
  <c r="I191"/>
  <c r="H191"/>
  <c r="E191"/>
  <c r="J195"/>
  <c r="I195"/>
  <c r="H195"/>
  <c r="E195"/>
  <c r="J190"/>
  <c r="K190" s="1"/>
  <c r="I190"/>
  <c r="H190"/>
  <c r="E190"/>
  <c r="J189"/>
  <c r="K189" s="1"/>
  <c r="I189"/>
  <c r="H189"/>
  <c r="E189"/>
  <c r="J90"/>
  <c r="K90" s="1"/>
  <c r="I90"/>
  <c r="H90"/>
  <c r="E90"/>
  <c r="J89"/>
  <c r="I89"/>
  <c r="K89" s="1"/>
  <c r="H89"/>
  <c r="E89"/>
  <c r="J88"/>
  <c r="I88"/>
  <c r="H88"/>
  <c r="E88"/>
  <c r="K89" i="240"/>
  <c r="J89"/>
  <c r="H89"/>
  <c r="E89"/>
  <c r="J88"/>
  <c r="K88" s="1"/>
  <c r="H88"/>
  <c r="E88"/>
  <c r="J87"/>
  <c r="K87" s="1"/>
  <c r="H87"/>
  <c r="E87"/>
  <c r="G85" i="267"/>
  <c r="H85" s="1"/>
  <c r="F85"/>
  <c r="D85"/>
  <c r="E85" s="1"/>
  <c r="C85"/>
  <c r="I85" s="1"/>
  <c r="J84"/>
  <c r="K84" s="1"/>
  <c r="I84"/>
  <c r="H84"/>
  <c r="E84"/>
  <c r="J83"/>
  <c r="K83" s="1"/>
  <c r="I83"/>
  <c r="H83"/>
  <c r="E83"/>
  <c r="J82"/>
  <c r="K82" s="1"/>
  <c r="I82"/>
  <c r="H82"/>
  <c r="E82"/>
  <c r="J81"/>
  <c r="K81" s="1"/>
  <c r="I81"/>
  <c r="H81"/>
  <c r="E81"/>
  <c r="J80"/>
  <c r="K80" s="1"/>
  <c r="I80"/>
  <c r="H80"/>
  <c r="E80"/>
  <c r="J79"/>
  <c r="K79" s="1"/>
  <c r="I79"/>
  <c r="H79"/>
  <c r="E79"/>
  <c r="J78"/>
  <c r="K78" s="1"/>
  <c r="I78"/>
  <c r="H78"/>
  <c r="E78"/>
  <c r="J77"/>
  <c r="K77" s="1"/>
  <c r="I77"/>
  <c r="H77"/>
  <c r="E77"/>
  <c r="J76"/>
  <c r="K76" s="1"/>
  <c r="I76"/>
  <c r="H76"/>
  <c r="E76"/>
  <c r="J75"/>
  <c r="K75" s="1"/>
  <c r="I75"/>
  <c r="H75"/>
  <c r="E75"/>
  <c r="J74"/>
  <c r="I74"/>
  <c r="K74" s="1"/>
  <c r="H74"/>
  <c r="E74"/>
  <c r="J73"/>
  <c r="K73" s="1"/>
  <c r="I73"/>
  <c r="H73"/>
  <c r="E73"/>
  <c r="G71"/>
  <c r="H71" s="1"/>
  <c r="F71"/>
  <c r="F86" s="1"/>
  <c r="D71"/>
  <c r="D86" s="1"/>
  <c r="C71"/>
  <c r="C86" s="1"/>
  <c r="I86" s="1"/>
  <c r="J70"/>
  <c r="K70" s="1"/>
  <c r="I70"/>
  <c r="H70"/>
  <c r="E70"/>
  <c r="J69"/>
  <c r="K69" s="1"/>
  <c r="I69"/>
  <c r="H69"/>
  <c r="E69"/>
  <c r="J68"/>
  <c r="K68" s="1"/>
  <c r="I68"/>
  <c r="H68"/>
  <c r="E68"/>
  <c r="J67"/>
  <c r="K67" s="1"/>
  <c r="I67"/>
  <c r="H67"/>
  <c r="E67"/>
  <c r="J66"/>
  <c r="I66"/>
  <c r="K66" s="1"/>
  <c r="H66"/>
  <c r="E66"/>
  <c r="J65"/>
  <c r="K65" s="1"/>
  <c r="I65"/>
  <c r="H65"/>
  <c r="E65"/>
  <c r="J64"/>
  <c r="K64" s="1"/>
  <c r="I64"/>
  <c r="H64"/>
  <c r="E64"/>
  <c r="J63"/>
  <c r="K63" s="1"/>
  <c r="I63"/>
  <c r="H63"/>
  <c r="E63"/>
  <c r="J62"/>
  <c r="K62" s="1"/>
  <c r="I62"/>
  <c r="H62"/>
  <c r="E62"/>
  <c r="J61"/>
  <c r="K61" s="1"/>
  <c r="I61"/>
  <c r="H61"/>
  <c r="E61"/>
  <c r="J60"/>
  <c r="K60" s="1"/>
  <c r="I60"/>
  <c r="H60"/>
  <c r="E60"/>
  <c r="J59"/>
  <c r="K59" s="1"/>
  <c r="I59"/>
  <c r="H59"/>
  <c r="E59"/>
  <c r="J58"/>
  <c r="I58"/>
  <c r="K58" s="1"/>
  <c r="H58"/>
  <c r="E58"/>
  <c r="J57"/>
  <c r="K57" s="1"/>
  <c r="I57"/>
  <c r="H57"/>
  <c r="E57"/>
  <c r="J56"/>
  <c r="I56"/>
  <c r="K56" s="1"/>
  <c r="H56"/>
  <c r="E56"/>
  <c r="J55"/>
  <c r="K55" s="1"/>
  <c r="I55"/>
  <c r="H55"/>
  <c r="E55"/>
  <c r="J54"/>
  <c r="K54" s="1"/>
  <c r="I54"/>
  <c r="H54"/>
  <c r="E54"/>
  <c r="J53"/>
  <c r="K53" s="1"/>
  <c r="I53"/>
  <c r="H53"/>
  <c r="E53"/>
  <c r="J52"/>
  <c r="I52"/>
  <c r="K52" s="1"/>
  <c r="H52"/>
  <c r="E52"/>
  <c r="J51"/>
  <c r="K51" s="1"/>
  <c r="I51"/>
  <c r="H51"/>
  <c r="E51"/>
  <c r="J50"/>
  <c r="I50"/>
  <c r="K50" s="1"/>
  <c r="H50"/>
  <c r="E50"/>
  <c r="J49"/>
  <c r="K49" s="1"/>
  <c r="I49"/>
  <c r="H49"/>
  <c r="E49"/>
  <c r="J48"/>
  <c r="I48"/>
  <c r="K48" s="1"/>
  <c r="H48"/>
  <c r="E48"/>
  <c r="J47"/>
  <c r="K47" s="1"/>
  <c r="I47"/>
  <c r="H47"/>
  <c r="E47"/>
  <c r="J46"/>
  <c r="I46"/>
  <c r="K46" s="1"/>
  <c r="H46"/>
  <c r="E46"/>
  <c r="J45"/>
  <c r="K45" s="1"/>
  <c r="I45"/>
  <c r="H45"/>
  <c r="E45"/>
  <c r="J44"/>
  <c r="I44"/>
  <c r="K44" s="1"/>
  <c r="H44"/>
  <c r="E44"/>
  <c r="J43"/>
  <c r="K43" s="1"/>
  <c r="I43"/>
  <c r="H43"/>
  <c r="E43"/>
  <c r="J42"/>
  <c r="I42"/>
  <c r="K42" s="1"/>
  <c r="H42"/>
  <c r="E42"/>
  <c r="J41"/>
  <c r="K41" s="1"/>
  <c r="I41"/>
  <c r="H41"/>
  <c r="E41"/>
  <c r="J40"/>
  <c r="I40"/>
  <c r="K40" s="1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I36"/>
  <c r="K36" s="1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G75" i="241"/>
  <c r="H75" s="1"/>
  <c r="F75"/>
  <c r="D75"/>
  <c r="E75" s="1"/>
  <c r="C75"/>
  <c r="I75" s="1"/>
  <c r="J74"/>
  <c r="K74" s="1"/>
  <c r="I74"/>
  <c r="H74"/>
  <c r="E74"/>
  <c r="J73"/>
  <c r="K73" s="1"/>
  <c r="I73"/>
  <c r="H73"/>
  <c r="E73"/>
  <c r="J72"/>
  <c r="K72" s="1"/>
  <c r="I72"/>
  <c r="H72"/>
  <c r="E72"/>
  <c r="J71"/>
  <c r="K71" s="1"/>
  <c r="I71"/>
  <c r="H71"/>
  <c r="E71"/>
  <c r="J70"/>
  <c r="K70" s="1"/>
  <c r="I70"/>
  <c r="H70"/>
  <c r="E70"/>
  <c r="J69"/>
  <c r="I69"/>
  <c r="K69" s="1"/>
  <c r="H69"/>
  <c r="E69"/>
  <c r="J68"/>
  <c r="K68" s="1"/>
  <c r="I68"/>
  <c r="H68"/>
  <c r="E68"/>
  <c r="J67"/>
  <c r="K67" s="1"/>
  <c r="I67"/>
  <c r="H67"/>
  <c r="E67"/>
  <c r="J66"/>
  <c r="K66" s="1"/>
  <c r="I66"/>
  <c r="H66"/>
  <c r="E66"/>
  <c r="J65"/>
  <c r="K65" s="1"/>
  <c r="I65"/>
  <c r="H65"/>
  <c r="E65"/>
  <c r="J64"/>
  <c r="K64" s="1"/>
  <c r="I64"/>
  <c r="H64"/>
  <c r="E64"/>
  <c r="J63"/>
  <c r="K63" s="1"/>
  <c r="I63"/>
  <c r="H63"/>
  <c r="E63"/>
  <c r="G61"/>
  <c r="H61" s="1"/>
  <c r="F61"/>
  <c r="F76" s="1"/>
  <c r="D61"/>
  <c r="D76" s="1"/>
  <c r="C61"/>
  <c r="C76" s="1"/>
  <c r="I76" s="1"/>
  <c r="J60"/>
  <c r="K60" s="1"/>
  <c r="I60"/>
  <c r="H60"/>
  <c r="E60"/>
  <c r="J59"/>
  <c r="K59" s="1"/>
  <c r="I59"/>
  <c r="H59"/>
  <c r="E59"/>
  <c r="J58"/>
  <c r="K58" s="1"/>
  <c r="I58"/>
  <c r="H58"/>
  <c r="E58"/>
  <c r="J57"/>
  <c r="I57"/>
  <c r="K57" s="1"/>
  <c r="H57"/>
  <c r="E57"/>
  <c r="J56"/>
  <c r="K56" s="1"/>
  <c r="I56"/>
  <c r="H56"/>
  <c r="E56"/>
  <c r="J55"/>
  <c r="K55" s="1"/>
  <c r="I55"/>
  <c r="H55"/>
  <c r="E55"/>
  <c r="J54"/>
  <c r="K54" s="1"/>
  <c r="I54"/>
  <c r="H54"/>
  <c r="E54"/>
  <c r="J53"/>
  <c r="K53" s="1"/>
  <c r="I53"/>
  <c r="H53"/>
  <c r="E53"/>
  <c r="J52"/>
  <c r="K52" s="1"/>
  <c r="I52"/>
  <c r="H52"/>
  <c r="E52"/>
  <c r="J51"/>
  <c r="K51" s="1"/>
  <c r="I51"/>
  <c r="H51"/>
  <c r="E51"/>
  <c r="J50"/>
  <c r="K50" s="1"/>
  <c r="I50"/>
  <c r="H50"/>
  <c r="E50"/>
  <c r="J49"/>
  <c r="K49" s="1"/>
  <c r="I49"/>
  <c r="H49"/>
  <c r="E49"/>
  <c r="J48"/>
  <c r="K48" s="1"/>
  <c r="I48"/>
  <c r="H48"/>
  <c r="E48"/>
  <c r="J47"/>
  <c r="K47" s="1"/>
  <c r="I47"/>
  <c r="H47"/>
  <c r="E47"/>
  <c r="J46"/>
  <c r="K46" s="1"/>
  <c r="I46"/>
  <c r="H46"/>
  <c r="E46"/>
  <c r="J45"/>
  <c r="K45" s="1"/>
  <c r="I45"/>
  <c r="H45"/>
  <c r="E45"/>
  <c r="J44"/>
  <c r="K44" s="1"/>
  <c r="I44"/>
  <c r="H44"/>
  <c r="E44"/>
  <c r="J43"/>
  <c r="K43" s="1"/>
  <c r="I43"/>
  <c r="H43"/>
  <c r="E43"/>
  <c r="J42"/>
  <c r="K42" s="1"/>
  <c r="I42"/>
  <c r="H42"/>
  <c r="E42"/>
  <c r="J41"/>
  <c r="K41" s="1"/>
  <c r="I41"/>
  <c r="H41"/>
  <c r="E41"/>
  <c r="J40"/>
  <c r="K40" s="1"/>
  <c r="I40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I36"/>
  <c r="K36" s="1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I32"/>
  <c r="K32" s="1"/>
  <c r="H32"/>
  <c r="E32"/>
  <c r="J31"/>
  <c r="K31" s="1"/>
  <c r="I31"/>
  <c r="H31"/>
  <c r="E31"/>
  <c r="J30"/>
  <c r="I30"/>
  <c r="K30" s="1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K26" s="1"/>
  <c r="I26"/>
  <c r="H26"/>
  <c r="E26"/>
  <c r="J25"/>
  <c r="K25" s="1"/>
  <c r="I25"/>
  <c r="H25"/>
  <c r="E25"/>
  <c r="J24"/>
  <c r="K24" s="1"/>
  <c r="I24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I14"/>
  <c r="K14" s="1"/>
  <c r="H14"/>
  <c r="E14"/>
  <c r="J13"/>
  <c r="K13" s="1"/>
  <c r="I13"/>
  <c r="H13"/>
  <c r="E13"/>
  <c r="G43" i="244"/>
  <c r="H43" s="1"/>
  <c r="F43"/>
  <c r="D43"/>
  <c r="E43" s="1"/>
  <c r="C43"/>
  <c r="I43" s="1"/>
  <c r="J42"/>
  <c r="K42" s="1"/>
  <c r="I42"/>
  <c r="H42"/>
  <c r="E42"/>
  <c r="J41"/>
  <c r="K41" s="1"/>
  <c r="I41"/>
  <c r="H41"/>
  <c r="E41"/>
  <c r="J40"/>
  <c r="K40" s="1"/>
  <c r="I40"/>
  <c r="H40"/>
  <c r="E40"/>
  <c r="J39"/>
  <c r="K39" s="1"/>
  <c r="I39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I35"/>
  <c r="K35" s="1"/>
  <c r="H35"/>
  <c r="E35"/>
  <c r="J34"/>
  <c r="K34" s="1"/>
  <c r="I34"/>
  <c r="H34"/>
  <c r="E34"/>
  <c r="J33"/>
  <c r="I33"/>
  <c r="K33" s="1"/>
  <c r="H33"/>
  <c r="E33"/>
  <c r="J32"/>
  <c r="K32" s="1"/>
  <c r="I32"/>
  <c r="H32"/>
  <c r="E32"/>
  <c r="J31"/>
  <c r="I31"/>
  <c r="K31" s="1"/>
  <c r="H31"/>
  <c r="E31"/>
  <c r="G29"/>
  <c r="H29" s="1"/>
  <c r="F29"/>
  <c r="F44" s="1"/>
  <c r="D29"/>
  <c r="D44" s="1"/>
  <c r="C29"/>
  <c r="C44" s="1"/>
  <c r="I44" s="1"/>
  <c r="J28"/>
  <c r="K28" s="1"/>
  <c r="I28"/>
  <c r="H28"/>
  <c r="E28"/>
  <c r="J27"/>
  <c r="K27" s="1"/>
  <c r="I27"/>
  <c r="H27"/>
  <c r="E27"/>
  <c r="J26"/>
  <c r="K26" s="1"/>
  <c r="I26"/>
  <c r="H26"/>
  <c r="E26"/>
  <c r="J25"/>
  <c r="K25" s="1"/>
  <c r="I25"/>
  <c r="H25"/>
  <c r="E25"/>
  <c r="J24"/>
  <c r="K24" s="1"/>
  <c r="I24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G104" i="234"/>
  <c r="H104" s="1"/>
  <c r="F104"/>
  <c r="D104"/>
  <c r="E104" s="1"/>
  <c r="C104"/>
  <c r="I104" s="1"/>
  <c r="J103"/>
  <c r="K103" s="1"/>
  <c r="I103"/>
  <c r="H103"/>
  <c r="E103"/>
  <c r="J102"/>
  <c r="K102" s="1"/>
  <c r="I102"/>
  <c r="H102"/>
  <c r="E102"/>
  <c r="J101"/>
  <c r="K101" s="1"/>
  <c r="I101"/>
  <c r="H101"/>
  <c r="E101"/>
  <c r="J100"/>
  <c r="K100" s="1"/>
  <c r="I100"/>
  <c r="H100"/>
  <c r="E100"/>
  <c r="J99"/>
  <c r="K99" s="1"/>
  <c r="I99"/>
  <c r="H99"/>
  <c r="E99"/>
  <c r="J98"/>
  <c r="I98"/>
  <c r="K98" s="1"/>
  <c r="H98"/>
  <c r="E98"/>
  <c r="J97"/>
  <c r="K97" s="1"/>
  <c r="I97"/>
  <c r="H97"/>
  <c r="E97"/>
  <c r="J96"/>
  <c r="I96"/>
  <c r="K96" s="1"/>
  <c r="H96"/>
  <c r="E96"/>
  <c r="J95"/>
  <c r="K95" s="1"/>
  <c r="I95"/>
  <c r="H95"/>
  <c r="E95"/>
  <c r="J94"/>
  <c r="I94"/>
  <c r="K94" s="1"/>
  <c r="H94"/>
  <c r="E94"/>
  <c r="J93"/>
  <c r="K93" s="1"/>
  <c r="I93"/>
  <c r="H93"/>
  <c r="E93"/>
  <c r="J92"/>
  <c r="I92"/>
  <c r="K92" s="1"/>
  <c r="H92"/>
  <c r="E92"/>
  <c r="G90"/>
  <c r="H90" s="1"/>
  <c r="F90"/>
  <c r="F105" s="1"/>
  <c r="D90"/>
  <c r="D105" s="1"/>
  <c r="C90"/>
  <c r="C105" s="1"/>
  <c r="I105" s="1"/>
  <c r="J89"/>
  <c r="I89"/>
  <c r="K89" s="1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I83"/>
  <c r="K83" s="1"/>
  <c r="H83"/>
  <c r="E83"/>
  <c r="J82"/>
  <c r="K82" s="1"/>
  <c r="I82"/>
  <c r="H82"/>
  <c r="E82"/>
  <c r="J81"/>
  <c r="I81"/>
  <c r="K81" s="1"/>
  <c r="H81"/>
  <c r="E81"/>
  <c r="J80"/>
  <c r="K80" s="1"/>
  <c r="I80"/>
  <c r="H80"/>
  <c r="E80"/>
  <c r="J79"/>
  <c r="I79"/>
  <c r="K79" s="1"/>
  <c r="H79"/>
  <c r="E79"/>
  <c r="J78"/>
  <c r="K78" s="1"/>
  <c r="I78"/>
  <c r="H78"/>
  <c r="E78"/>
  <c r="J77"/>
  <c r="I77"/>
  <c r="K77" s="1"/>
  <c r="H77"/>
  <c r="E77"/>
  <c r="J76"/>
  <c r="K76" s="1"/>
  <c r="I76"/>
  <c r="H76"/>
  <c r="E76"/>
  <c r="J75"/>
  <c r="I75"/>
  <c r="K75" s="1"/>
  <c r="H75"/>
  <c r="E75"/>
  <c r="J74"/>
  <c r="K74" s="1"/>
  <c r="I74"/>
  <c r="H74"/>
  <c r="E74"/>
  <c r="J73"/>
  <c r="I73"/>
  <c r="K73" s="1"/>
  <c r="H73"/>
  <c r="E73"/>
  <c r="J72"/>
  <c r="K72" s="1"/>
  <c r="I72"/>
  <c r="H72"/>
  <c r="E72"/>
  <c r="J71"/>
  <c r="I71"/>
  <c r="K71" s="1"/>
  <c r="H71"/>
  <c r="E71"/>
  <c r="J70"/>
  <c r="K70" s="1"/>
  <c r="I70"/>
  <c r="H70"/>
  <c r="E70"/>
  <c r="J69"/>
  <c r="I69"/>
  <c r="K69" s="1"/>
  <c r="H69"/>
  <c r="E69"/>
  <c r="J68"/>
  <c r="K68" s="1"/>
  <c r="I68"/>
  <c r="H68"/>
  <c r="E68"/>
  <c r="J67"/>
  <c r="I67"/>
  <c r="K67" s="1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J60"/>
  <c r="K60" s="1"/>
  <c r="I60"/>
  <c r="H60"/>
  <c r="E60"/>
  <c r="J59"/>
  <c r="I59"/>
  <c r="K59" s="1"/>
  <c r="H59"/>
  <c r="E59"/>
  <c r="J58"/>
  <c r="K58" s="1"/>
  <c r="I58"/>
  <c r="H58"/>
  <c r="E58"/>
  <c r="J57"/>
  <c r="I57"/>
  <c r="K57" s="1"/>
  <c r="H57"/>
  <c r="E57"/>
  <c r="J56"/>
  <c r="K56" s="1"/>
  <c r="I56"/>
  <c r="H56"/>
  <c r="E56"/>
  <c r="J55"/>
  <c r="I55"/>
  <c r="K55" s="1"/>
  <c r="H55"/>
  <c r="E55"/>
  <c r="J54"/>
  <c r="K54" s="1"/>
  <c r="I54"/>
  <c r="H54"/>
  <c r="E54"/>
  <c r="J53"/>
  <c r="I53"/>
  <c r="K53" s="1"/>
  <c r="H53"/>
  <c r="E53"/>
  <c r="J52"/>
  <c r="K52" s="1"/>
  <c r="I52"/>
  <c r="H52"/>
  <c r="E52"/>
  <c r="J51"/>
  <c r="I51"/>
  <c r="K51" s="1"/>
  <c r="H51"/>
  <c r="E51"/>
  <c r="J50"/>
  <c r="K50" s="1"/>
  <c r="I50"/>
  <c r="H50"/>
  <c r="E50"/>
  <c r="J49"/>
  <c r="I49"/>
  <c r="K49" s="1"/>
  <c r="H49"/>
  <c r="E49"/>
  <c r="J48"/>
  <c r="K48" s="1"/>
  <c r="I48"/>
  <c r="H48"/>
  <c r="E48"/>
  <c r="J47"/>
  <c r="I47"/>
  <c r="K47" s="1"/>
  <c r="H47"/>
  <c r="E47"/>
  <c r="J46"/>
  <c r="K46" s="1"/>
  <c r="I46"/>
  <c r="H46"/>
  <c r="E46"/>
  <c r="J45"/>
  <c r="I45"/>
  <c r="K45" s="1"/>
  <c r="H45"/>
  <c r="E45"/>
  <c r="J44"/>
  <c r="K44" s="1"/>
  <c r="I44"/>
  <c r="H44"/>
  <c r="E44"/>
  <c r="J43"/>
  <c r="I43"/>
  <c r="K43" s="1"/>
  <c r="H43"/>
  <c r="E43"/>
  <c r="J42"/>
  <c r="K42" s="1"/>
  <c r="I42"/>
  <c r="H42"/>
  <c r="E42"/>
  <c r="J41"/>
  <c r="I41"/>
  <c r="K41" s="1"/>
  <c r="H41"/>
  <c r="E41"/>
  <c r="J40"/>
  <c r="K40" s="1"/>
  <c r="I40"/>
  <c r="H40"/>
  <c r="E40"/>
  <c r="J39"/>
  <c r="I39"/>
  <c r="K39" s="1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I35"/>
  <c r="K35" s="1"/>
  <c r="H35"/>
  <c r="E35"/>
  <c r="J34"/>
  <c r="K34" s="1"/>
  <c r="I34"/>
  <c r="H34"/>
  <c r="E34"/>
  <c r="J33"/>
  <c r="I33"/>
  <c r="K33" s="1"/>
  <c r="H33"/>
  <c r="E33"/>
  <c r="J32"/>
  <c r="K32" s="1"/>
  <c r="I32"/>
  <c r="H32"/>
  <c r="E32"/>
  <c r="J31"/>
  <c r="I31"/>
  <c r="K31" s="1"/>
  <c r="H31"/>
  <c r="E31"/>
  <c r="J30"/>
  <c r="K30" s="1"/>
  <c r="I30"/>
  <c r="H30"/>
  <c r="E30"/>
  <c r="J29"/>
  <c r="I29"/>
  <c r="K29" s="1"/>
  <c r="H29"/>
  <c r="E29"/>
  <c r="J28"/>
  <c r="K28" s="1"/>
  <c r="I28"/>
  <c r="H28"/>
  <c r="E28"/>
  <c r="J27"/>
  <c r="I27"/>
  <c r="K27" s="1"/>
  <c r="H27"/>
  <c r="E27"/>
  <c r="J26"/>
  <c r="K26" s="1"/>
  <c r="I26"/>
  <c r="H26"/>
  <c r="E26"/>
  <c r="J25"/>
  <c r="I25"/>
  <c r="K25" s="1"/>
  <c r="H25"/>
  <c r="E25"/>
  <c r="J24"/>
  <c r="K24" s="1"/>
  <c r="I24"/>
  <c r="H24"/>
  <c r="E24"/>
  <c r="J23"/>
  <c r="K23" s="1"/>
  <c r="I23"/>
  <c r="H23"/>
  <c r="E23"/>
  <c r="J22"/>
  <c r="K22" s="1"/>
  <c r="I22"/>
  <c r="H22"/>
  <c r="E22"/>
  <c r="J21"/>
  <c r="I21"/>
  <c r="K21" s="1"/>
  <c r="H21"/>
  <c r="E21"/>
  <c r="J20"/>
  <c r="K20" s="1"/>
  <c r="I20"/>
  <c r="H20"/>
  <c r="E20"/>
  <c r="J19"/>
  <c r="I19"/>
  <c r="K19" s="1"/>
  <c r="H19"/>
  <c r="E19"/>
  <c r="J18"/>
  <c r="K18" s="1"/>
  <c r="I18"/>
  <c r="H18"/>
  <c r="E18"/>
  <c r="J17"/>
  <c r="I17"/>
  <c r="K17" s="1"/>
  <c r="H17"/>
  <c r="E17"/>
  <c r="J16"/>
  <c r="K16" s="1"/>
  <c r="I16"/>
  <c r="H16"/>
  <c r="E16"/>
  <c r="J15"/>
  <c r="I15"/>
  <c r="K15" s="1"/>
  <c r="H15"/>
  <c r="E15"/>
  <c r="J14"/>
  <c r="K14" s="1"/>
  <c r="I14"/>
  <c r="H14"/>
  <c r="E14"/>
  <c r="J13"/>
  <c r="I13"/>
  <c r="K13" s="1"/>
  <c r="H13"/>
  <c r="E13"/>
  <c r="J12"/>
  <c r="K12" s="1"/>
  <c r="I12"/>
  <c r="H12"/>
  <c r="E12"/>
  <c r="G117" i="249"/>
  <c r="H117" s="1"/>
  <c r="F117"/>
  <c r="D117"/>
  <c r="E117" s="1"/>
  <c r="C117"/>
  <c r="I117" s="1"/>
  <c r="J116"/>
  <c r="K116" s="1"/>
  <c r="I116"/>
  <c r="H116"/>
  <c r="E116"/>
  <c r="J115"/>
  <c r="K115" s="1"/>
  <c r="I115"/>
  <c r="H115"/>
  <c r="E115"/>
  <c r="J114"/>
  <c r="K114" s="1"/>
  <c r="I114"/>
  <c r="H114"/>
  <c r="E114"/>
  <c r="J113"/>
  <c r="K113" s="1"/>
  <c r="I113"/>
  <c r="H113"/>
  <c r="E113"/>
  <c r="J112"/>
  <c r="K112" s="1"/>
  <c r="I112"/>
  <c r="H112"/>
  <c r="E112"/>
  <c r="J111"/>
  <c r="I111"/>
  <c r="K111" s="1"/>
  <c r="H111"/>
  <c r="E111"/>
  <c r="J110"/>
  <c r="K110" s="1"/>
  <c r="I110"/>
  <c r="H110"/>
  <c r="E110"/>
  <c r="J109"/>
  <c r="I109"/>
  <c r="K109" s="1"/>
  <c r="H109"/>
  <c r="E109"/>
  <c r="J108"/>
  <c r="K108" s="1"/>
  <c r="I108"/>
  <c r="H108"/>
  <c r="E108"/>
  <c r="J107"/>
  <c r="I107"/>
  <c r="K107" s="1"/>
  <c r="H107"/>
  <c r="E107"/>
  <c r="J106"/>
  <c r="K106" s="1"/>
  <c r="I106"/>
  <c r="H106"/>
  <c r="E106"/>
  <c r="J105"/>
  <c r="I105"/>
  <c r="K105" s="1"/>
  <c r="H105"/>
  <c r="E105"/>
  <c r="G103"/>
  <c r="H103" s="1"/>
  <c r="F103"/>
  <c r="F118" s="1"/>
  <c r="D103"/>
  <c r="D118" s="1"/>
  <c r="C103"/>
  <c r="C118" s="1"/>
  <c r="I118" s="1"/>
  <c r="J102"/>
  <c r="K102" s="1"/>
  <c r="I102"/>
  <c r="H102"/>
  <c r="E102"/>
  <c r="J101"/>
  <c r="K101" s="1"/>
  <c r="I101"/>
  <c r="H101"/>
  <c r="E101"/>
  <c r="J100"/>
  <c r="K100" s="1"/>
  <c r="I100"/>
  <c r="H100"/>
  <c r="E100"/>
  <c r="J99"/>
  <c r="I99"/>
  <c r="K99" s="1"/>
  <c r="H99"/>
  <c r="E99"/>
  <c r="J98"/>
  <c r="K98" s="1"/>
  <c r="I98"/>
  <c r="H98"/>
  <c r="E98"/>
  <c r="J97"/>
  <c r="I97"/>
  <c r="K97" s="1"/>
  <c r="H97"/>
  <c r="E97"/>
  <c r="J96"/>
  <c r="K96" s="1"/>
  <c r="I96"/>
  <c r="H96"/>
  <c r="E96"/>
  <c r="J95"/>
  <c r="I95"/>
  <c r="K95" s="1"/>
  <c r="H95"/>
  <c r="E95"/>
  <c r="J94"/>
  <c r="K94" s="1"/>
  <c r="I94"/>
  <c r="H94"/>
  <c r="E94"/>
  <c r="J93"/>
  <c r="I93"/>
  <c r="K93" s="1"/>
  <c r="H93"/>
  <c r="E93"/>
  <c r="J92"/>
  <c r="K92" s="1"/>
  <c r="I92"/>
  <c r="H92"/>
  <c r="E92"/>
  <c r="J91"/>
  <c r="I91"/>
  <c r="K91" s="1"/>
  <c r="H91"/>
  <c r="E91"/>
  <c r="J90"/>
  <c r="K90" s="1"/>
  <c r="I90"/>
  <c r="H90"/>
  <c r="E90"/>
  <c r="J89"/>
  <c r="I89"/>
  <c r="K89" s="1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I83"/>
  <c r="K83" s="1"/>
  <c r="H83"/>
  <c r="E83"/>
  <c r="J82"/>
  <c r="K82" s="1"/>
  <c r="I82"/>
  <c r="H82"/>
  <c r="E82"/>
  <c r="J81"/>
  <c r="K81" s="1"/>
  <c r="I81"/>
  <c r="H81"/>
  <c r="E81"/>
  <c r="J80"/>
  <c r="K80" s="1"/>
  <c r="I80"/>
  <c r="H80"/>
  <c r="E80"/>
  <c r="J79"/>
  <c r="K79" s="1"/>
  <c r="I79"/>
  <c r="H79"/>
  <c r="E79"/>
  <c r="J78"/>
  <c r="K78" s="1"/>
  <c r="I78"/>
  <c r="H78"/>
  <c r="E78"/>
  <c r="J77"/>
  <c r="K77" s="1"/>
  <c r="I77"/>
  <c r="H77"/>
  <c r="E77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72"/>
  <c r="K72" s="1"/>
  <c r="I72"/>
  <c r="H72"/>
  <c r="E72"/>
  <c r="J71"/>
  <c r="K71" s="1"/>
  <c r="I71"/>
  <c r="H71"/>
  <c r="E71"/>
  <c r="J70"/>
  <c r="K70" s="1"/>
  <c r="I70"/>
  <c r="H70"/>
  <c r="E70"/>
  <c r="J69"/>
  <c r="K69" s="1"/>
  <c r="I69"/>
  <c r="H69"/>
  <c r="E69"/>
  <c r="J68"/>
  <c r="K68" s="1"/>
  <c r="I68"/>
  <c r="H68"/>
  <c r="E68"/>
  <c r="J67"/>
  <c r="K67" s="1"/>
  <c r="I67"/>
  <c r="H67"/>
  <c r="E67"/>
  <c r="J66"/>
  <c r="I66"/>
  <c r="K66" s="1"/>
  <c r="H66"/>
  <c r="E66"/>
  <c r="J65"/>
  <c r="K65" s="1"/>
  <c r="I65"/>
  <c r="H65"/>
  <c r="E65"/>
  <c r="J64"/>
  <c r="I64"/>
  <c r="K64" s="1"/>
  <c r="H64"/>
  <c r="E64"/>
  <c r="J63"/>
  <c r="K63" s="1"/>
  <c r="I63"/>
  <c r="H63"/>
  <c r="E63"/>
  <c r="J62"/>
  <c r="I62"/>
  <c r="K62" s="1"/>
  <c r="H62"/>
  <c r="E62"/>
  <c r="J61"/>
  <c r="K61" s="1"/>
  <c r="I61"/>
  <c r="H61"/>
  <c r="E61"/>
  <c r="J60"/>
  <c r="I60"/>
  <c r="K60" s="1"/>
  <c r="H60"/>
  <c r="E60"/>
  <c r="J59"/>
  <c r="K59" s="1"/>
  <c r="I59"/>
  <c r="H59"/>
  <c r="E59"/>
  <c r="J58"/>
  <c r="I58"/>
  <c r="K58" s="1"/>
  <c r="H58"/>
  <c r="E58"/>
  <c r="J57"/>
  <c r="K57" s="1"/>
  <c r="I57"/>
  <c r="H57"/>
  <c r="E57"/>
  <c r="J56"/>
  <c r="I56"/>
  <c r="K56" s="1"/>
  <c r="H56"/>
  <c r="E56"/>
  <c r="J55"/>
  <c r="K55" s="1"/>
  <c r="I55"/>
  <c r="H55"/>
  <c r="E55"/>
  <c r="J54"/>
  <c r="I54"/>
  <c r="K54" s="1"/>
  <c r="H54"/>
  <c r="E54"/>
  <c r="J53"/>
  <c r="K53" s="1"/>
  <c r="I53"/>
  <c r="H53"/>
  <c r="E53"/>
  <c r="J52"/>
  <c r="I52"/>
  <c r="K52" s="1"/>
  <c r="H52"/>
  <c r="E52"/>
  <c r="J51"/>
  <c r="K51" s="1"/>
  <c r="I51"/>
  <c r="H51"/>
  <c r="E51"/>
  <c r="J50"/>
  <c r="I50"/>
  <c r="K50" s="1"/>
  <c r="H50"/>
  <c r="E50"/>
  <c r="J49"/>
  <c r="K49" s="1"/>
  <c r="I49"/>
  <c r="H49"/>
  <c r="E49"/>
  <c r="J48"/>
  <c r="I48"/>
  <c r="K48" s="1"/>
  <c r="H48"/>
  <c r="E48"/>
  <c r="J47"/>
  <c r="K47" s="1"/>
  <c r="I47"/>
  <c r="H47"/>
  <c r="E47"/>
  <c r="J46"/>
  <c r="I46"/>
  <c r="K46" s="1"/>
  <c r="H46"/>
  <c r="E46"/>
  <c r="J45"/>
  <c r="K45" s="1"/>
  <c r="I45"/>
  <c r="H45"/>
  <c r="E45"/>
  <c r="J44"/>
  <c r="I44"/>
  <c r="K44" s="1"/>
  <c r="H44"/>
  <c r="E44"/>
  <c r="J43"/>
  <c r="K43" s="1"/>
  <c r="I43"/>
  <c r="H43"/>
  <c r="E43"/>
  <c r="J42"/>
  <c r="I42"/>
  <c r="K42" s="1"/>
  <c r="H42"/>
  <c r="E42"/>
  <c r="J41"/>
  <c r="K41" s="1"/>
  <c r="I41"/>
  <c r="H41"/>
  <c r="E41"/>
  <c r="J40"/>
  <c r="I40"/>
  <c r="K40" s="1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K36" s="1"/>
  <c r="I36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I32"/>
  <c r="K32" s="1"/>
  <c r="H32"/>
  <c r="E32"/>
  <c r="J31"/>
  <c r="K31" s="1"/>
  <c r="I31"/>
  <c r="H31"/>
  <c r="E31"/>
  <c r="J30"/>
  <c r="I30"/>
  <c r="K30" s="1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J11"/>
  <c r="I11"/>
  <c r="J10"/>
  <c r="I10"/>
  <c r="G91" i="210"/>
  <c r="H91" s="1"/>
  <c r="F91"/>
  <c r="D91"/>
  <c r="E91" s="1"/>
  <c r="C91"/>
  <c r="I91" s="1"/>
  <c r="J90"/>
  <c r="K90" s="1"/>
  <c r="I90"/>
  <c r="H90"/>
  <c r="E90"/>
  <c r="J89"/>
  <c r="K89" s="1"/>
  <c r="I89"/>
  <c r="H89"/>
  <c r="E89"/>
  <c r="J88"/>
  <c r="K88" s="1"/>
  <c r="I88"/>
  <c r="H88"/>
  <c r="E88"/>
  <c r="J87"/>
  <c r="K87" s="1"/>
  <c r="I87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I83"/>
  <c r="K83" s="1"/>
  <c r="H83"/>
  <c r="E83"/>
  <c r="J82"/>
  <c r="K82" s="1"/>
  <c r="I82"/>
  <c r="H82"/>
  <c r="E82"/>
  <c r="J81"/>
  <c r="I81"/>
  <c r="K81" s="1"/>
  <c r="H81"/>
  <c r="E81"/>
  <c r="J80"/>
  <c r="K80" s="1"/>
  <c r="I80"/>
  <c r="H80"/>
  <c r="E80"/>
  <c r="J79"/>
  <c r="K79" s="1"/>
  <c r="I79"/>
  <c r="H79"/>
  <c r="E79"/>
  <c r="G77"/>
  <c r="H77" s="1"/>
  <c r="F77"/>
  <c r="F92" s="1"/>
  <c r="D77"/>
  <c r="D92" s="1"/>
  <c r="C77"/>
  <c r="C92" s="1"/>
  <c r="I92" s="1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72"/>
  <c r="K72" s="1"/>
  <c r="I72"/>
  <c r="H72"/>
  <c r="E72"/>
  <c r="J71"/>
  <c r="I71"/>
  <c r="K71" s="1"/>
  <c r="H71"/>
  <c r="E71"/>
  <c r="J70"/>
  <c r="K70" s="1"/>
  <c r="I70"/>
  <c r="H70"/>
  <c r="E70"/>
  <c r="J69"/>
  <c r="I69"/>
  <c r="K69" s="1"/>
  <c r="H69"/>
  <c r="E69"/>
  <c r="J68"/>
  <c r="K68" s="1"/>
  <c r="I68"/>
  <c r="H68"/>
  <c r="E68"/>
  <c r="J67"/>
  <c r="I67"/>
  <c r="K67" s="1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J60"/>
  <c r="K60" s="1"/>
  <c r="I60"/>
  <c r="H60"/>
  <c r="E60"/>
  <c r="J59"/>
  <c r="I59"/>
  <c r="K59" s="1"/>
  <c r="H59"/>
  <c r="E59"/>
  <c r="J58"/>
  <c r="K58" s="1"/>
  <c r="I58"/>
  <c r="H58"/>
  <c r="E58"/>
  <c r="J57"/>
  <c r="I57"/>
  <c r="K57" s="1"/>
  <c r="H57"/>
  <c r="E57"/>
  <c r="J56"/>
  <c r="K56" s="1"/>
  <c r="I56"/>
  <c r="H56"/>
  <c r="E56"/>
  <c r="J55"/>
  <c r="I55"/>
  <c r="K55" s="1"/>
  <c r="H55"/>
  <c r="E55"/>
  <c r="J54"/>
  <c r="K54" s="1"/>
  <c r="I54"/>
  <c r="H54"/>
  <c r="E54"/>
  <c r="J53"/>
  <c r="I53"/>
  <c r="K53" s="1"/>
  <c r="H53"/>
  <c r="E53"/>
  <c r="J52"/>
  <c r="K52" s="1"/>
  <c r="I52"/>
  <c r="H52"/>
  <c r="E52"/>
  <c r="J51"/>
  <c r="I51"/>
  <c r="K51" s="1"/>
  <c r="H51"/>
  <c r="E51"/>
  <c r="J50"/>
  <c r="K50" s="1"/>
  <c r="I50"/>
  <c r="H50"/>
  <c r="E50"/>
  <c r="J49"/>
  <c r="I49"/>
  <c r="K49" s="1"/>
  <c r="H49"/>
  <c r="E49"/>
  <c r="J48"/>
  <c r="K48" s="1"/>
  <c r="I48"/>
  <c r="H48"/>
  <c r="E48"/>
  <c r="J47"/>
  <c r="I47"/>
  <c r="K47" s="1"/>
  <c r="H47"/>
  <c r="E47"/>
  <c r="J46"/>
  <c r="K46" s="1"/>
  <c r="I46"/>
  <c r="H46"/>
  <c r="E46"/>
  <c r="J45"/>
  <c r="I45"/>
  <c r="K45" s="1"/>
  <c r="H45"/>
  <c r="E45"/>
  <c r="J44"/>
  <c r="K44" s="1"/>
  <c r="I44"/>
  <c r="H44"/>
  <c r="E44"/>
  <c r="J43"/>
  <c r="I43"/>
  <c r="K43" s="1"/>
  <c r="H43"/>
  <c r="E43"/>
  <c r="J42"/>
  <c r="K42" s="1"/>
  <c r="I42"/>
  <c r="H42"/>
  <c r="E42"/>
  <c r="J41"/>
  <c r="I41"/>
  <c r="K41" s="1"/>
  <c r="H41"/>
  <c r="E41"/>
  <c r="J40"/>
  <c r="K40" s="1"/>
  <c r="I40"/>
  <c r="H40"/>
  <c r="E40"/>
  <c r="J39"/>
  <c r="I39"/>
  <c r="K39" s="1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I35"/>
  <c r="K35" s="1"/>
  <c r="H35"/>
  <c r="E35"/>
  <c r="J34"/>
  <c r="K34" s="1"/>
  <c r="I34"/>
  <c r="H34"/>
  <c r="E34"/>
  <c r="J33"/>
  <c r="I33"/>
  <c r="K33" s="1"/>
  <c r="H33"/>
  <c r="E33"/>
  <c r="J32"/>
  <c r="K32" s="1"/>
  <c r="I32"/>
  <c r="H32"/>
  <c r="E32"/>
  <c r="J31"/>
  <c r="I31"/>
  <c r="K31" s="1"/>
  <c r="H31"/>
  <c r="E31"/>
  <c r="J30"/>
  <c r="K30" s="1"/>
  <c r="I30"/>
  <c r="H30"/>
  <c r="E30"/>
  <c r="J29"/>
  <c r="I29"/>
  <c r="K29" s="1"/>
  <c r="H29"/>
  <c r="E29"/>
  <c r="J28"/>
  <c r="K28" s="1"/>
  <c r="I28"/>
  <c r="H28"/>
  <c r="E28"/>
  <c r="J27"/>
  <c r="K27" s="1"/>
  <c r="I27"/>
  <c r="H27"/>
  <c r="E27"/>
  <c r="J26"/>
  <c r="K26" s="1"/>
  <c r="I26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I16"/>
  <c r="K16" s="1"/>
  <c r="H16"/>
  <c r="E16"/>
  <c r="J15"/>
  <c r="K15" s="1"/>
  <c r="I15"/>
  <c r="H15"/>
  <c r="E15"/>
  <c r="J14"/>
  <c r="K14" s="1"/>
  <c r="I14"/>
  <c r="H14"/>
  <c r="E14"/>
  <c r="G71" i="243"/>
  <c r="H71" s="1"/>
  <c r="F71"/>
  <c r="D71"/>
  <c r="E71" s="1"/>
  <c r="C71"/>
  <c r="I71" s="1"/>
  <c r="J70"/>
  <c r="K70" s="1"/>
  <c r="I70"/>
  <c r="H70"/>
  <c r="E70"/>
  <c r="J69"/>
  <c r="K69" s="1"/>
  <c r="I69"/>
  <c r="H69"/>
  <c r="E69"/>
  <c r="J68"/>
  <c r="K68" s="1"/>
  <c r="I68"/>
  <c r="H68"/>
  <c r="E68"/>
  <c r="J67"/>
  <c r="K67" s="1"/>
  <c r="I67"/>
  <c r="H67"/>
  <c r="E67"/>
  <c r="J66"/>
  <c r="K66" s="1"/>
  <c r="I66"/>
  <c r="H66"/>
  <c r="E66"/>
  <c r="J65"/>
  <c r="K65" s="1"/>
  <c r="I65"/>
  <c r="H65"/>
  <c r="E65"/>
  <c r="J64"/>
  <c r="K64" s="1"/>
  <c r="I64"/>
  <c r="H64"/>
  <c r="E64"/>
  <c r="J63"/>
  <c r="K63" s="1"/>
  <c r="I63"/>
  <c r="H63"/>
  <c r="E63"/>
  <c r="J62"/>
  <c r="K62" s="1"/>
  <c r="I62"/>
  <c r="H62"/>
  <c r="E62"/>
  <c r="J61"/>
  <c r="K61" s="1"/>
  <c r="I61"/>
  <c r="H61"/>
  <c r="E61"/>
  <c r="J60"/>
  <c r="K60" s="1"/>
  <c r="I60"/>
  <c r="H60"/>
  <c r="E60"/>
  <c r="J59"/>
  <c r="K59" s="1"/>
  <c r="I59"/>
  <c r="H59"/>
  <c r="E59"/>
  <c r="G57"/>
  <c r="H57" s="1"/>
  <c r="F57"/>
  <c r="F72" s="1"/>
  <c r="D57"/>
  <c r="D72" s="1"/>
  <c r="C57"/>
  <c r="C72" s="1"/>
  <c r="I72" s="1"/>
  <c r="J56"/>
  <c r="K56" s="1"/>
  <c r="I56"/>
  <c r="H56"/>
  <c r="E56"/>
  <c r="J55"/>
  <c r="K55" s="1"/>
  <c r="I55"/>
  <c r="H55"/>
  <c r="E55"/>
  <c r="J54"/>
  <c r="K54" s="1"/>
  <c r="I54"/>
  <c r="H54"/>
  <c r="E54"/>
  <c r="J53"/>
  <c r="K53" s="1"/>
  <c r="I53"/>
  <c r="H53"/>
  <c r="E53"/>
  <c r="J52"/>
  <c r="K52" s="1"/>
  <c r="I52"/>
  <c r="H52"/>
  <c r="E52"/>
  <c r="J51"/>
  <c r="K51" s="1"/>
  <c r="I51"/>
  <c r="H51"/>
  <c r="E51"/>
  <c r="J50"/>
  <c r="K50" s="1"/>
  <c r="I50"/>
  <c r="H50"/>
  <c r="E50"/>
  <c r="J49"/>
  <c r="K49" s="1"/>
  <c r="I49"/>
  <c r="H49"/>
  <c r="E49"/>
  <c r="J48"/>
  <c r="K48" s="1"/>
  <c r="I48"/>
  <c r="H48"/>
  <c r="E48"/>
  <c r="J47"/>
  <c r="I47"/>
  <c r="K47" s="1"/>
  <c r="H47"/>
  <c r="E47"/>
  <c r="J46"/>
  <c r="K46" s="1"/>
  <c r="I46"/>
  <c r="H46"/>
  <c r="E46"/>
  <c r="J45"/>
  <c r="I45"/>
  <c r="K45" s="1"/>
  <c r="H45"/>
  <c r="E45"/>
  <c r="J44"/>
  <c r="K44" s="1"/>
  <c r="I44"/>
  <c r="H44"/>
  <c r="E44"/>
  <c r="J43"/>
  <c r="I43"/>
  <c r="K43" s="1"/>
  <c r="H43"/>
  <c r="E43"/>
  <c r="J42"/>
  <c r="K42" s="1"/>
  <c r="I42"/>
  <c r="H42"/>
  <c r="E42"/>
  <c r="J41"/>
  <c r="I41"/>
  <c r="K41" s="1"/>
  <c r="H41"/>
  <c r="E41"/>
  <c r="J40"/>
  <c r="K40" s="1"/>
  <c r="I40"/>
  <c r="H40"/>
  <c r="E40"/>
  <c r="J39"/>
  <c r="I39"/>
  <c r="K39" s="1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K35" s="1"/>
  <c r="I35"/>
  <c r="H35"/>
  <c r="E35"/>
  <c r="J34"/>
  <c r="K34" s="1"/>
  <c r="I34"/>
  <c r="H34"/>
  <c r="E34"/>
  <c r="J33"/>
  <c r="K33" s="1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8"/>
  <c r="K28" s="1"/>
  <c r="I28"/>
  <c r="H28"/>
  <c r="E28"/>
  <c r="J27"/>
  <c r="K27" s="1"/>
  <c r="I27"/>
  <c r="H27"/>
  <c r="E27"/>
  <c r="J26"/>
  <c r="K26" s="1"/>
  <c r="I26"/>
  <c r="H26"/>
  <c r="E26"/>
  <c r="J25"/>
  <c r="K25" s="1"/>
  <c r="I25"/>
  <c r="H25"/>
  <c r="E25"/>
  <c r="J24"/>
  <c r="K24" s="1"/>
  <c r="I24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G42" i="271"/>
  <c r="H42" s="1"/>
  <c r="F42"/>
  <c r="D42"/>
  <c r="E42" s="1"/>
  <c r="C42"/>
  <c r="I42" s="1"/>
  <c r="J41"/>
  <c r="K41" s="1"/>
  <c r="I41"/>
  <c r="H41"/>
  <c r="E41"/>
  <c r="J40"/>
  <c r="K40" s="1"/>
  <c r="I40"/>
  <c r="H40"/>
  <c r="E40"/>
  <c r="J39"/>
  <c r="K39" s="1"/>
  <c r="I39"/>
  <c r="H39"/>
  <c r="E39"/>
  <c r="J38"/>
  <c r="K38" s="1"/>
  <c r="I38"/>
  <c r="H38"/>
  <c r="E38"/>
  <c r="J37"/>
  <c r="K37" s="1"/>
  <c r="I37"/>
  <c r="H37"/>
  <c r="E37"/>
  <c r="J36"/>
  <c r="K36" s="1"/>
  <c r="I36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I32"/>
  <c r="K32" s="1"/>
  <c r="H32"/>
  <c r="E32"/>
  <c r="J31"/>
  <c r="K31" s="1"/>
  <c r="I31"/>
  <c r="H31"/>
  <c r="E31"/>
  <c r="J30"/>
  <c r="K30" s="1"/>
  <c r="I30"/>
  <c r="H30"/>
  <c r="E30"/>
  <c r="G28"/>
  <c r="H28" s="1"/>
  <c r="F28"/>
  <c r="F43" s="1"/>
  <c r="D28"/>
  <c r="D43" s="1"/>
  <c r="C28"/>
  <c r="C43" s="1"/>
  <c r="I43" s="1"/>
  <c r="J27"/>
  <c r="K27" s="1"/>
  <c r="H27"/>
  <c r="E27"/>
  <c r="J26"/>
  <c r="K26" s="1"/>
  <c r="H26"/>
  <c r="E26"/>
  <c r="J25"/>
  <c r="K25" s="1"/>
  <c r="H25"/>
  <c r="E25"/>
  <c r="J24"/>
  <c r="K24" s="1"/>
  <c r="I24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I16"/>
  <c r="K16" s="1"/>
  <c r="H16"/>
  <c r="E16"/>
  <c r="J15"/>
  <c r="K15" s="1"/>
  <c r="I15"/>
  <c r="H15"/>
  <c r="E15"/>
  <c r="J14"/>
  <c r="I14"/>
  <c r="K14" s="1"/>
  <c r="H14"/>
  <c r="E14"/>
  <c r="J13"/>
  <c r="K13" s="1"/>
  <c r="I13"/>
  <c r="H13"/>
  <c r="E13"/>
  <c r="G97" i="248"/>
  <c r="H97" s="1"/>
  <c r="F97"/>
  <c r="D97"/>
  <c r="E97" s="1"/>
  <c r="C97"/>
  <c r="I97" s="1"/>
  <c r="J96"/>
  <c r="K96" s="1"/>
  <c r="I96"/>
  <c r="H96"/>
  <c r="E96"/>
  <c r="J95"/>
  <c r="K95" s="1"/>
  <c r="I95"/>
  <c r="H95"/>
  <c r="E95"/>
  <c r="J94"/>
  <c r="K94" s="1"/>
  <c r="I94"/>
  <c r="H94"/>
  <c r="E94"/>
  <c r="J93"/>
  <c r="K93" s="1"/>
  <c r="I93"/>
  <c r="H93"/>
  <c r="E93"/>
  <c r="J92"/>
  <c r="K92" s="1"/>
  <c r="I92"/>
  <c r="H92"/>
  <c r="E92"/>
  <c r="J91"/>
  <c r="I91"/>
  <c r="K91" s="1"/>
  <c r="H91"/>
  <c r="E91"/>
  <c r="J90"/>
  <c r="K90" s="1"/>
  <c r="I90"/>
  <c r="H90"/>
  <c r="E90"/>
  <c r="J89"/>
  <c r="I89"/>
  <c r="K89" s="1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K85" s="1"/>
  <c r="I85"/>
  <c r="H85"/>
  <c r="E85"/>
  <c r="G83"/>
  <c r="H83" s="1"/>
  <c r="F83"/>
  <c r="F98" s="1"/>
  <c r="D83"/>
  <c r="D98" s="1"/>
  <c r="C83"/>
  <c r="C98" s="1"/>
  <c r="I98" s="1"/>
  <c r="J82"/>
  <c r="K82" s="1"/>
  <c r="I82"/>
  <c r="H82"/>
  <c r="E82"/>
  <c r="J81"/>
  <c r="K81" s="1"/>
  <c r="I81"/>
  <c r="H81"/>
  <c r="E81"/>
  <c r="J80"/>
  <c r="K80" s="1"/>
  <c r="I80"/>
  <c r="H80"/>
  <c r="E80"/>
  <c r="J79"/>
  <c r="K79" s="1"/>
  <c r="I79"/>
  <c r="H79"/>
  <c r="E79"/>
  <c r="J78"/>
  <c r="K78" s="1"/>
  <c r="I78"/>
  <c r="H78"/>
  <c r="E78"/>
  <c r="J77"/>
  <c r="K77" s="1"/>
  <c r="I77"/>
  <c r="H77"/>
  <c r="E77"/>
  <c r="J76"/>
  <c r="K76" s="1"/>
  <c r="I76"/>
  <c r="H76"/>
  <c r="E76"/>
  <c r="J75"/>
  <c r="I75"/>
  <c r="K75" s="1"/>
  <c r="H75"/>
  <c r="E75"/>
  <c r="J74"/>
  <c r="K74" s="1"/>
  <c r="I74"/>
  <c r="H74"/>
  <c r="E74"/>
  <c r="J73"/>
  <c r="I73"/>
  <c r="K73" s="1"/>
  <c r="H73"/>
  <c r="E73"/>
  <c r="J72"/>
  <c r="K72" s="1"/>
  <c r="I72"/>
  <c r="H72"/>
  <c r="E72"/>
  <c r="J71"/>
  <c r="I71"/>
  <c r="K71" s="1"/>
  <c r="H71"/>
  <c r="E71"/>
  <c r="J70"/>
  <c r="K70" s="1"/>
  <c r="I70"/>
  <c r="H70"/>
  <c r="E70"/>
  <c r="J69"/>
  <c r="K69" s="1"/>
  <c r="I69"/>
  <c r="H69"/>
  <c r="E69"/>
  <c r="J68"/>
  <c r="K68" s="1"/>
  <c r="I68"/>
  <c r="H68"/>
  <c r="E68"/>
  <c r="J67"/>
  <c r="I67"/>
  <c r="K67" s="1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J60"/>
  <c r="K60" s="1"/>
  <c r="I60"/>
  <c r="H60"/>
  <c r="E60"/>
  <c r="J59"/>
  <c r="I59"/>
  <c r="K59" s="1"/>
  <c r="H59"/>
  <c r="E59"/>
  <c r="J58"/>
  <c r="K58" s="1"/>
  <c r="I58"/>
  <c r="H58"/>
  <c r="E58"/>
  <c r="J57"/>
  <c r="I57"/>
  <c r="K57" s="1"/>
  <c r="H57"/>
  <c r="E57"/>
  <c r="J56"/>
  <c r="K56" s="1"/>
  <c r="I56"/>
  <c r="H56"/>
  <c r="E56"/>
  <c r="J55"/>
  <c r="I55"/>
  <c r="K55" s="1"/>
  <c r="H55"/>
  <c r="E55"/>
  <c r="J54"/>
  <c r="K54" s="1"/>
  <c r="I54"/>
  <c r="H54"/>
  <c r="E54"/>
  <c r="J53"/>
  <c r="I53"/>
  <c r="K53" s="1"/>
  <c r="H53"/>
  <c r="E53"/>
  <c r="J52"/>
  <c r="K52" s="1"/>
  <c r="I52"/>
  <c r="H52"/>
  <c r="E52"/>
  <c r="J51"/>
  <c r="I51"/>
  <c r="K51" s="1"/>
  <c r="H51"/>
  <c r="E51"/>
  <c r="J50"/>
  <c r="K50" s="1"/>
  <c r="I50"/>
  <c r="H50"/>
  <c r="E50"/>
  <c r="J49"/>
  <c r="I49"/>
  <c r="K49" s="1"/>
  <c r="H49"/>
  <c r="E49"/>
  <c r="J48"/>
  <c r="K48" s="1"/>
  <c r="I48"/>
  <c r="H48"/>
  <c r="E48"/>
  <c r="J47"/>
  <c r="I47"/>
  <c r="K47" s="1"/>
  <c r="H47"/>
  <c r="E47"/>
  <c r="J46"/>
  <c r="K46" s="1"/>
  <c r="I46"/>
  <c r="H46"/>
  <c r="E46"/>
  <c r="J45"/>
  <c r="I45"/>
  <c r="K45" s="1"/>
  <c r="H45"/>
  <c r="E45"/>
  <c r="J44"/>
  <c r="K44" s="1"/>
  <c r="I44"/>
  <c r="H44"/>
  <c r="E44"/>
  <c r="J43"/>
  <c r="I43"/>
  <c r="K43" s="1"/>
  <c r="H43"/>
  <c r="E43"/>
  <c r="J42"/>
  <c r="K42" s="1"/>
  <c r="I42"/>
  <c r="H42"/>
  <c r="E42"/>
  <c r="J41"/>
  <c r="I41"/>
  <c r="K41" s="1"/>
  <c r="H41"/>
  <c r="E41"/>
  <c r="J40"/>
  <c r="K40" s="1"/>
  <c r="I40"/>
  <c r="H40"/>
  <c r="E40"/>
  <c r="J39"/>
  <c r="I39"/>
  <c r="K39" s="1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I35"/>
  <c r="K35" s="1"/>
  <c r="H35"/>
  <c r="E35"/>
  <c r="J34"/>
  <c r="K34" s="1"/>
  <c r="I34"/>
  <c r="H34"/>
  <c r="E34"/>
  <c r="J33"/>
  <c r="I33"/>
  <c r="K33" s="1"/>
  <c r="H33"/>
  <c r="E33"/>
  <c r="J32"/>
  <c r="K32" s="1"/>
  <c r="I32"/>
  <c r="H32"/>
  <c r="E32"/>
  <c r="J31"/>
  <c r="I31"/>
  <c r="K31" s="1"/>
  <c r="H31"/>
  <c r="E31"/>
  <c r="J30"/>
  <c r="K30" s="1"/>
  <c r="I30"/>
  <c r="H30"/>
  <c r="E30"/>
  <c r="J29"/>
  <c r="K29" s="1"/>
  <c r="I29"/>
  <c r="H29"/>
  <c r="E29"/>
  <c r="J28"/>
  <c r="K28" s="1"/>
  <c r="I28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G68" i="233"/>
  <c r="H68" s="1"/>
  <c r="F68"/>
  <c r="D68"/>
  <c r="E68" s="1"/>
  <c r="C68"/>
  <c r="I68" s="1"/>
  <c r="J67"/>
  <c r="K67" s="1"/>
  <c r="I67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J60"/>
  <c r="K60" s="1"/>
  <c r="I60"/>
  <c r="H60"/>
  <c r="E60"/>
  <c r="J59"/>
  <c r="I59"/>
  <c r="K59" s="1"/>
  <c r="H59"/>
  <c r="E59"/>
  <c r="J58"/>
  <c r="K58" s="1"/>
  <c r="I58"/>
  <c r="H58"/>
  <c r="E58"/>
  <c r="J57"/>
  <c r="I57"/>
  <c r="K57" s="1"/>
  <c r="H57"/>
  <c r="E57"/>
  <c r="J56"/>
  <c r="K56" s="1"/>
  <c r="I56"/>
  <c r="H56"/>
  <c r="E56"/>
  <c r="J55"/>
  <c r="I55"/>
  <c r="K55" s="1"/>
  <c r="H55"/>
  <c r="E55"/>
  <c r="G53"/>
  <c r="G69" s="1"/>
  <c r="H69" s="1"/>
  <c r="F53"/>
  <c r="F69" s="1"/>
  <c r="D53"/>
  <c r="D69" s="1"/>
  <c r="C53"/>
  <c r="I53" s="1"/>
  <c r="J52"/>
  <c r="K52" s="1"/>
  <c r="I52"/>
  <c r="H52"/>
  <c r="E52"/>
  <c r="J51"/>
  <c r="K51" s="1"/>
  <c r="I51"/>
  <c r="H51"/>
  <c r="E51"/>
  <c r="J50"/>
  <c r="K50" s="1"/>
  <c r="I50"/>
  <c r="H50"/>
  <c r="E50"/>
  <c r="J49"/>
  <c r="I49"/>
  <c r="K49" s="1"/>
  <c r="H49"/>
  <c r="E49"/>
  <c r="J48"/>
  <c r="K48" s="1"/>
  <c r="I48"/>
  <c r="H48"/>
  <c r="E48"/>
  <c r="J47"/>
  <c r="I47"/>
  <c r="K47" s="1"/>
  <c r="H47"/>
  <c r="E47"/>
  <c r="J46"/>
  <c r="K46" s="1"/>
  <c r="I46"/>
  <c r="H46"/>
  <c r="E46"/>
  <c r="J45"/>
  <c r="I45"/>
  <c r="K45" s="1"/>
  <c r="H45"/>
  <c r="E45"/>
  <c r="J44"/>
  <c r="K44" s="1"/>
  <c r="I44"/>
  <c r="H44"/>
  <c r="E44"/>
  <c r="J43"/>
  <c r="I43"/>
  <c r="K43" s="1"/>
  <c r="H43"/>
  <c r="E43"/>
  <c r="J42"/>
  <c r="K42" s="1"/>
  <c r="I42"/>
  <c r="H42"/>
  <c r="E42"/>
  <c r="J41"/>
  <c r="I41"/>
  <c r="K41" s="1"/>
  <c r="H41"/>
  <c r="E41"/>
  <c r="J40"/>
  <c r="K40" s="1"/>
  <c r="I40"/>
  <c r="H40"/>
  <c r="E40"/>
  <c r="J39"/>
  <c r="I39"/>
  <c r="K39" s="1"/>
  <c r="H39"/>
  <c r="E39"/>
  <c r="J38"/>
  <c r="K38" s="1"/>
  <c r="I38"/>
  <c r="H38"/>
  <c r="E38"/>
  <c r="J37"/>
  <c r="I37"/>
  <c r="K37" s="1"/>
  <c r="H37"/>
  <c r="E37"/>
  <c r="J36"/>
  <c r="K36" s="1"/>
  <c r="I36"/>
  <c r="H36"/>
  <c r="E36"/>
  <c r="J35"/>
  <c r="I35"/>
  <c r="K35" s="1"/>
  <c r="H35"/>
  <c r="E35"/>
  <c r="J34"/>
  <c r="K34" s="1"/>
  <c r="I34"/>
  <c r="H34"/>
  <c r="E34"/>
  <c r="J33"/>
  <c r="I33"/>
  <c r="K33" s="1"/>
  <c r="H33"/>
  <c r="E33"/>
  <c r="J32"/>
  <c r="K32" s="1"/>
  <c r="I32"/>
  <c r="H32"/>
  <c r="E32"/>
  <c r="J31"/>
  <c r="I31"/>
  <c r="K31" s="1"/>
  <c r="H31"/>
  <c r="E31"/>
  <c r="J30"/>
  <c r="K30" s="1"/>
  <c r="I30"/>
  <c r="H30"/>
  <c r="E30"/>
  <c r="J29"/>
  <c r="I29"/>
  <c r="K29" s="1"/>
  <c r="H29"/>
  <c r="E29"/>
  <c r="J28"/>
  <c r="K28" s="1"/>
  <c r="I28"/>
  <c r="H28"/>
  <c r="E28"/>
  <c r="J27"/>
  <c r="I27"/>
  <c r="K27" s="1"/>
  <c r="H27"/>
  <c r="E27"/>
  <c r="J26"/>
  <c r="K26" s="1"/>
  <c r="I26"/>
  <c r="H26"/>
  <c r="E26"/>
  <c r="J25"/>
  <c r="I25"/>
  <c r="K25" s="1"/>
  <c r="H25"/>
  <c r="E25"/>
  <c r="J24"/>
  <c r="K24" s="1"/>
  <c r="I24"/>
  <c r="H24"/>
  <c r="E24"/>
  <c r="J23"/>
  <c r="I23"/>
  <c r="K23" s="1"/>
  <c r="H23"/>
  <c r="E23"/>
  <c r="J22"/>
  <c r="K22" s="1"/>
  <c r="I22"/>
  <c r="H22"/>
  <c r="E22"/>
  <c r="J21"/>
  <c r="I21"/>
  <c r="K21" s="1"/>
  <c r="H21"/>
  <c r="E21"/>
  <c r="J20"/>
  <c r="K20" s="1"/>
  <c r="I20"/>
  <c r="H20"/>
  <c r="E20"/>
  <c r="J19"/>
  <c r="I19"/>
  <c r="K19" s="1"/>
  <c r="H19"/>
  <c r="E19"/>
  <c r="J18"/>
  <c r="K18" s="1"/>
  <c r="I18"/>
  <c r="H18"/>
  <c r="E18"/>
  <c r="J17"/>
  <c r="I17"/>
  <c r="K17" s="1"/>
  <c r="H17"/>
  <c r="E17"/>
  <c r="J16"/>
  <c r="K16" s="1"/>
  <c r="I16"/>
  <c r="H16"/>
  <c r="E16"/>
  <c r="J15"/>
  <c r="I15"/>
  <c r="K15" s="1"/>
  <c r="H15"/>
  <c r="E15"/>
  <c r="J14"/>
  <c r="K14" s="1"/>
  <c r="I14"/>
  <c r="H14"/>
  <c r="E14"/>
  <c r="J13"/>
  <c r="I13"/>
  <c r="K13" s="1"/>
  <c r="H13"/>
  <c r="E13"/>
  <c r="H31" i="255"/>
  <c r="G31"/>
  <c r="E31"/>
  <c r="D31"/>
  <c r="K30"/>
  <c r="L30" s="1"/>
  <c r="J30"/>
  <c r="I30"/>
  <c r="F30"/>
  <c r="K29"/>
  <c r="J29"/>
  <c r="I29"/>
  <c r="F29"/>
  <c r="K28"/>
  <c r="L28" s="1"/>
  <c r="J28"/>
  <c r="I28"/>
  <c r="F28"/>
  <c r="K27"/>
  <c r="J27"/>
  <c r="I27"/>
  <c r="F27"/>
  <c r="K26"/>
  <c r="L26" s="1"/>
  <c r="J26"/>
  <c r="I26"/>
  <c r="F26"/>
  <c r="K25"/>
  <c r="J25"/>
  <c r="I25"/>
  <c r="F25"/>
  <c r="K24"/>
  <c r="L24" s="1"/>
  <c r="J24"/>
  <c r="I24"/>
  <c r="F24"/>
  <c r="K22"/>
  <c r="L22" s="1"/>
  <c r="J22"/>
  <c r="I22"/>
  <c r="F22"/>
  <c r="K21"/>
  <c r="J21"/>
  <c r="I21"/>
  <c r="F21"/>
  <c r="K20"/>
  <c r="L20" s="1"/>
  <c r="J20"/>
  <c r="I20"/>
  <c r="F20"/>
  <c r="K19"/>
  <c r="J19"/>
  <c r="I19"/>
  <c r="F19"/>
  <c r="K18"/>
  <c r="L18" s="1"/>
  <c r="J18"/>
  <c r="I18"/>
  <c r="F18"/>
  <c r="K17"/>
  <c r="J17"/>
  <c r="I17"/>
  <c r="F17"/>
  <c r="K16"/>
  <c r="L16" s="1"/>
  <c r="J16"/>
  <c r="I16"/>
  <c r="F16"/>
  <c r="K15"/>
  <c r="J15"/>
  <c r="I15"/>
  <c r="F15"/>
  <c r="K14"/>
  <c r="L14" s="1"/>
  <c r="J14"/>
  <c r="I14"/>
  <c r="F14"/>
  <c r="K13"/>
  <c r="J13"/>
  <c r="I13"/>
  <c r="F13"/>
  <c r="K12"/>
  <c r="L12" s="1"/>
  <c r="J12"/>
  <c r="I12"/>
  <c r="F12"/>
  <c r="K11"/>
  <c r="L11" s="1"/>
  <c r="J11"/>
  <c r="I11"/>
  <c r="F11"/>
  <c r="K10"/>
  <c r="L10" s="1"/>
  <c r="J10"/>
  <c r="I10"/>
  <c r="F10"/>
  <c r="K9"/>
  <c r="K31" s="1"/>
  <c r="J9"/>
  <c r="J31" s="1"/>
  <c r="I9"/>
  <c r="F9"/>
  <c r="H31" i="256"/>
  <c r="G31"/>
  <c r="I31" s="1"/>
  <c r="E31"/>
  <c r="D31"/>
  <c r="K30"/>
  <c r="J30"/>
  <c r="I30"/>
  <c r="F30"/>
  <c r="K29"/>
  <c r="L29" s="1"/>
  <c r="J29"/>
  <c r="I29"/>
  <c r="F29"/>
  <c r="K28"/>
  <c r="J28"/>
  <c r="I28"/>
  <c r="F28"/>
  <c r="K27"/>
  <c r="L27" s="1"/>
  <c r="J27"/>
  <c r="I27"/>
  <c r="F27"/>
  <c r="K26"/>
  <c r="J26"/>
  <c r="I26"/>
  <c r="F26"/>
  <c r="K25"/>
  <c r="J25"/>
  <c r="I25"/>
  <c r="F25"/>
  <c r="K24"/>
  <c r="J24"/>
  <c r="I24"/>
  <c r="F24"/>
  <c r="K23"/>
  <c r="L23" s="1"/>
  <c r="J23"/>
  <c r="I23"/>
  <c r="F23"/>
  <c r="K22"/>
  <c r="J22"/>
  <c r="I22"/>
  <c r="F22"/>
  <c r="K21"/>
  <c r="L21" s="1"/>
  <c r="J21"/>
  <c r="I21"/>
  <c r="F21"/>
  <c r="K20"/>
  <c r="J20"/>
  <c r="I20"/>
  <c r="F20"/>
  <c r="K19"/>
  <c r="L19" s="1"/>
  <c r="J19"/>
  <c r="I19"/>
  <c r="F19"/>
  <c r="K18"/>
  <c r="J18"/>
  <c r="I18"/>
  <c r="F18"/>
  <c r="K17"/>
  <c r="L17" s="1"/>
  <c r="J17"/>
  <c r="I17"/>
  <c r="F17"/>
  <c r="K16"/>
  <c r="J16"/>
  <c r="I16"/>
  <c r="F16"/>
  <c r="K15"/>
  <c r="L15" s="1"/>
  <c r="J15"/>
  <c r="I15"/>
  <c r="F15"/>
  <c r="K14"/>
  <c r="J14"/>
  <c r="L14" s="1"/>
  <c r="I14"/>
  <c r="F14"/>
  <c r="K13"/>
  <c r="L13" s="1"/>
  <c r="J13"/>
  <c r="I13"/>
  <c r="F13"/>
  <c r="K12"/>
  <c r="J12"/>
  <c r="I12"/>
  <c r="F12"/>
  <c r="K11"/>
  <c r="L11" s="1"/>
  <c r="J11"/>
  <c r="I11"/>
  <c r="F11"/>
  <c r="K10"/>
  <c r="J10"/>
  <c r="I10"/>
  <c r="F10"/>
  <c r="K9"/>
  <c r="K31" s="1"/>
  <c r="J9"/>
  <c r="J31" s="1"/>
  <c r="I9"/>
  <c r="F9"/>
  <c r="G21" i="251"/>
  <c r="F21"/>
  <c r="H21" s="1"/>
  <c r="D21"/>
  <c r="E21" s="1"/>
  <c r="C21"/>
  <c r="I21" s="1"/>
  <c r="G15"/>
  <c r="H15" s="1"/>
  <c r="F15"/>
  <c r="F22" s="1"/>
  <c r="D15"/>
  <c r="D22" s="1"/>
  <c r="C15"/>
  <c r="C22" s="1"/>
  <c r="I22" s="1"/>
  <c r="J14"/>
  <c r="K14" s="1"/>
  <c r="I14"/>
  <c r="H14"/>
  <c r="E14"/>
  <c r="J13"/>
  <c r="K13" s="1"/>
  <c r="I13"/>
  <c r="H13"/>
  <c r="E13"/>
  <c r="J12"/>
  <c r="K12" s="1"/>
  <c r="I12"/>
  <c r="H12"/>
  <c r="E12"/>
  <c r="J11"/>
  <c r="K11" s="1"/>
  <c r="I11"/>
  <c r="H11"/>
  <c r="E11"/>
  <c r="J10"/>
  <c r="K10" s="1"/>
  <c r="I10"/>
  <c r="H10"/>
  <c r="E10"/>
  <c r="J9"/>
  <c r="K9" s="1"/>
  <c r="I9"/>
  <c r="H9"/>
  <c r="E9"/>
  <c r="G21" i="224"/>
  <c r="H21" s="1"/>
  <c r="F21"/>
  <c r="D21"/>
  <c r="E21" s="1"/>
  <c r="C21"/>
  <c r="I21" s="1"/>
  <c r="G15"/>
  <c r="H15" s="1"/>
  <c r="F15"/>
  <c r="F22" s="1"/>
  <c r="D15"/>
  <c r="D22" s="1"/>
  <c r="C15"/>
  <c r="C22" s="1"/>
  <c r="I22" s="1"/>
  <c r="J14"/>
  <c r="K14" s="1"/>
  <c r="I14"/>
  <c r="H14"/>
  <c r="E14"/>
  <c r="J13"/>
  <c r="K13" s="1"/>
  <c r="I13"/>
  <c r="H13"/>
  <c r="E13"/>
  <c r="J12"/>
  <c r="K12" s="1"/>
  <c r="I12"/>
  <c r="H12"/>
  <c r="E12"/>
  <c r="J11"/>
  <c r="K11" s="1"/>
  <c r="I11"/>
  <c r="H11"/>
  <c r="E11"/>
  <c r="J10"/>
  <c r="I10"/>
  <c r="H10"/>
  <c r="E10"/>
  <c r="J9"/>
  <c r="K9" s="1"/>
  <c r="I9"/>
  <c r="H9"/>
  <c r="E9"/>
  <c r="G291" i="238"/>
  <c r="H291" s="1"/>
  <c r="F291"/>
  <c r="D291"/>
  <c r="E291" s="1"/>
  <c r="C291"/>
  <c r="I291" s="1"/>
  <c r="J290"/>
  <c r="K290" s="1"/>
  <c r="I290"/>
  <c r="H290"/>
  <c r="E290"/>
  <c r="J289"/>
  <c r="I289"/>
  <c r="K289" s="1"/>
  <c r="H289"/>
  <c r="E289"/>
  <c r="J288"/>
  <c r="K288" s="1"/>
  <c r="I288"/>
  <c r="H288"/>
  <c r="E288"/>
  <c r="J287"/>
  <c r="I287"/>
  <c r="K287" s="1"/>
  <c r="H287"/>
  <c r="E287"/>
  <c r="J286"/>
  <c r="K286" s="1"/>
  <c r="I286"/>
  <c r="H286"/>
  <c r="E286"/>
  <c r="J285"/>
  <c r="I285"/>
  <c r="K285" s="1"/>
  <c r="H285"/>
  <c r="E285"/>
  <c r="J284"/>
  <c r="K284" s="1"/>
  <c r="I284"/>
  <c r="H284"/>
  <c r="E284"/>
  <c r="J283"/>
  <c r="I283"/>
  <c r="K283" s="1"/>
  <c r="H283"/>
  <c r="E283"/>
  <c r="J282"/>
  <c r="K282" s="1"/>
  <c r="I282"/>
  <c r="H282"/>
  <c r="E282"/>
  <c r="J281"/>
  <c r="I281"/>
  <c r="K281" s="1"/>
  <c r="H281"/>
  <c r="E281"/>
  <c r="J280"/>
  <c r="K280" s="1"/>
  <c r="I280"/>
  <c r="H280"/>
  <c r="E280"/>
  <c r="J279"/>
  <c r="I279"/>
  <c r="K279" s="1"/>
  <c r="H279"/>
  <c r="E279"/>
  <c r="G277"/>
  <c r="H277" s="1"/>
  <c r="F277"/>
  <c r="D277"/>
  <c r="J277" s="1"/>
  <c r="K277" s="1"/>
  <c r="C277"/>
  <c r="I277" s="1"/>
  <c r="J276"/>
  <c r="K276" s="1"/>
  <c r="I276"/>
  <c r="H276"/>
  <c r="E276"/>
  <c r="J275"/>
  <c r="I275"/>
  <c r="K275" s="1"/>
  <c r="H275"/>
  <c r="E275"/>
  <c r="J274"/>
  <c r="K274" s="1"/>
  <c r="I274"/>
  <c r="H274"/>
  <c r="E274"/>
  <c r="J273"/>
  <c r="I273"/>
  <c r="K273" s="1"/>
  <c r="H273"/>
  <c r="E273"/>
  <c r="J272"/>
  <c r="K272" s="1"/>
  <c r="I272"/>
  <c r="H272"/>
  <c r="E272"/>
  <c r="J271"/>
  <c r="I271"/>
  <c r="K271" s="1"/>
  <c r="H271"/>
  <c r="E271"/>
  <c r="J270"/>
  <c r="K270" s="1"/>
  <c r="I270"/>
  <c r="H270"/>
  <c r="E270"/>
  <c r="J269"/>
  <c r="I269"/>
  <c r="K269" s="1"/>
  <c r="H269"/>
  <c r="E269"/>
  <c r="J268"/>
  <c r="K268" s="1"/>
  <c r="I268"/>
  <c r="H268"/>
  <c r="E268"/>
  <c r="J267"/>
  <c r="I267"/>
  <c r="K267" s="1"/>
  <c r="H267"/>
  <c r="E267"/>
  <c r="J266"/>
  <c r="K266" s="1"/>
  <c r="I266"/>
  <c r="H266"/>
  <c r="E266"/>
  <c r="J265"/>
  <c r="I265"/>
  <c r="K265" s="1"/>
  <c r="H265"/>
  <c r="E265"/>
  <c r="J264"/>
  <c r="K264" s="1"/>
  <c r="I264"/>
  <c r="H264"/>
  <c r="E264"/>
  <c r="J263"/>
  <c r="I263"/>
  <c r="K263" s="1"/>
  <c r="H263"/>
  <c r="E263"/>
  <c r="J262"/>
  <c r="K262" s="1"/>
  <c r="I262"/>
  <c r="H262"/>
  <c r="E262"/>
  <c r="J261"/>
  <c r="I261"/>
  <c r="K261" s="1"/>
  <c r="H261"/>
  <c r="E261"/>
  <c r="J260"/>
  <c r="K260" s="1"/>
  <c r="I260"/>
  <c r="H260"/>
  <c r="E260"/>
  <c r="J259"/>
  <c r="I259"/>
  <c r="K259" s="1"/>
  <c r="H259"/>
  <c r="E259"/>
  <c r="J258"/>
  <c r="K258" s="1"/>
  <c r="I258"/>
  <c r="H258"/>
  <c r="E258"/>
  <c r="J257"/>
  <c r="I257"/>
  <c r="K257" s="1"/>
  <c r="H257"/>
  <c r="E257"/>
  <c r="J256"/>
  <c r="E256"/>
  <c r="J255"/>
  <c r="K255" s="1"/>
  <c r="I255"/>
  <c r="H255"/>
  <c r="E255"/>
  <c r="J254"/>
  <c r="I254"/>
  <c r="K254" s="1"/>
  <c r="H254"/>
  <c r="E254"/>
  <c r="J253"/>
  <c r="E253"/>
  <c r="J252"/>
  <c r="K252" s="1"/>
  <c r="I252"/>
  <c r="H252"/>
  <c r="E252"/>
  <c r="J251"/>
  <c r="E251"/>
  <c r="J250"/>
  <c r="I250"/>
  <c r="K250" s="1"/>
  <c r="H250"/>
  <c r="E250"/>
  <c r="J249"/>
  <c r="K249" s="1"/>
  <c r="I249"/>
  <c r="H249"/>
  <c r="E249"/>
  <c r="J248"/>
  <c r="I248"/>
  <c r="K248" s="1"/>
  <c r="H248"/>
  <c r="E248"/>
  <c r="J247"/>
  <c r="K247" s="1"/>
  <c r="I247"/>
  <c r="H247"/>
  <c r="E247"/>
  <c r="J246"/>
  <c r="I246"/>
  <c r="K246" s="1"/>
  <c r="H246"/>
  <c r="E246"/>
  <c r="J245"/>
  <c r="K245" s="1"/>
  <c r="I245"/>
  <c r="H245"/>
  <c r="E245"/>
  <c r="J243"/>
  <c r="K243" s="1"/>
  <c r="I243"/>
  <c r="H243"/>
  <c r="E243"/>
  <c r="J242"/>
  <c r="K242" s="1"/>
  <c r="I242"/>
  <c r="H242"/>
  <c r="E242"/>
  <c r="J241"/>
  <c r="I241"/>
  <c r="H241"/>
  <c r="E241"/>
  <c r="J240"/>
  <c r="K240" s="1"/>
  <c r="I240"/>
  <c r="H240"/>
  <c r="E240"/>
  <c r="J239"/>
  <c r="I239"/>
  <c r="K239" s="1"/>
  <c r="H239"/>
  <c r="E239"/>
  <c r="J238"/>
  <c r="K238" s="1"/>
  <c r="I238"/>
  <c r="H238"/>
  <c r="E238"/>
  <c r="J237"/>
  <c r="I237"/>
  <c r="K237" s="1"/>
  <c r="H237"/>
  <c r="E237"/>
  <c r="J236"/>
  <c r="K236" s="1"/>
  <c r="I236"/>
  <c r="H236"/>
  <c r="E236"/>
  <c r="J235"/>
  <c r="I235"/>
  <c r="K235" s="1"/>
  <c r="H235"/>
  <c r="E235"/>
  <c r="J234"/>
  <c r="K234" s="1"/>
  <c r="I234"/>
  <c r="H234"/>
  <c r="E234"/>
  <c r="J233"/>
  <c r="I233"/>
  <c r="K233" s="1"/>
  <c r="H233"/>
  <c r="E233"/>
  <c r="J232"/>
  <c r="K232" s="1"/>
  <c r="I232"/>
  <c r="H232"/>
  <c r="E232"/>
  <c r="J231"/>
  <c r="I231"/>
  <c r="K231" s="1"/>
  <c r="H231"/>
  <c r="E231"/>
  <c r="J230"/>
  <c r="K230" s="1"/>
  <c r="I230"/>
  <c r="H230"/>
  <c r="E230"/>
  <c r="J229"/>
  <c r="I229"/>
  <c r="K229" s="1"/>
  <c r="H229"/>
  <c r="E229"/>
  <c r="J228"/>
  <c r="K228" s="1"/>
  <c r="I228"/>
  <c r="H228"/>
  <c r="E228"/>
  <c r="J227"/>
  <c r="I227"/>
  <c r="K227" s="1"/>
  <c r="H227"/>
  <c r="E227"/>
  <c r="J226"/>
  <c r="K226" s="1"/>
  <c r="I226"/>
  <c r="H226"/>
  <c r="E226"/>
  <c r="J225"/>
  <c r="I225"/>
  <c r="K225" s="1"/>
  <c r="H225"/>
  <c r="E225"/>
  <c r="J224"/>
  <c r="K224" s="1"/>
  <c r="I224"/>
  <c r="H224"/>
  <c r="E224"/>
  <c r="J223"/>
  <c r="I223"/>
  <c r="K223" s="1"/>
  <c r="H223"/>
  <c r="E223"/>
  <c r="J222"/>
  <c r="K222" s="1"/>
  <c r="I222"/>
  <c r="H222"/>
  <c r="E222"/>
  <c r="J221"/>
  <c r="I221"/>
  <c r="K221" s="1"/>
  <c r="H221"/>
  <c r="E221"/>
  <c r="J220"/>
  <c r="K220" s="1"/>
  <c r="I220"/>
  <c r="H220"/>
  <c r="E220"/>
  <c r="J219"/>
  <c r="I219"/>
  <c r="K219" s="1"/>
  <c r="H219"/>
  <c r="E219"/>
  <c r="J218"/>
  <c r="K218" s="1"/>
  <c r="I218"/>
  <c r="H218"/>
  <c r="E218"/>
  <c r="J217"/>
  <c r="I217"/>
  <c r="K217" s="1"/>
  <c r="H217"/>
  <c r="E217"/>
  <c r="J216"/>
  <c r="K216" s="1"/>
  <c r="I216"/>
  <c r="H216"/>
  <c r="E216"/>
  <c r="J215"/>
  <c r="I215"/>
  <c r="K215" s="1"/>
  <c r="H215"/>
  <c r="E215"/>
  <c r="J214"/>
  <c r="K214" s="1"/>
  <c r="I214"/>
  <c r="H214"/>
  <c r="E214"/>
  <c r="J213"/>
  <c r="I213"/>
  <c r="K213" s="1"/>
  <c r="H213"/>
  <c r="E213"/>
  <c r="J212"/>
  <c r="K212" s="1"/>
  <c r="I212"/>
  <c r="H212"/>
  <c r="E212"/>
  <c r="J211"/>
  <c r="I211"/>
  <c r="K211" s="1"/>
  <c r="H211"/>
  <c r="E211"/>
  <c r="J210"/>
  <c r="K210" s="1"/>
  <c r="I210"/>
  <c r="H210"/>
  <c r="E210"/>
  <c r="J209"/>
  <c r="I209"/>
  <c r="K209" s="1"/>
  <c r="H209"/>
  <c r="E209"/>
  <c r="J208"/>
  <c r="K208" s="1"/>
  <c r="I208"/>
  <c r="H208"/>
  <c r="E208"/>
  <c r="J207"/>
  <c r="I207"/>
  <c r="K207" s="1"/>
  <c r="H207"/>
  <c r="E207"/>
  <c r="J206"/>
  <c r="K206" s="1"/>
  <c r="I206"/>
  <c r="H206"/>
  <c r="E206"/>
  <c r="J205"/>
  <c r="I205"/>
  <c r="K205" s="1"/>
  <c r="H205"/>
  <c r="E205"/>
  <c r="J204"/>
  <c r="K204" s="1"/>
  <c r="I204"/>
  <c r="H204"/>
  <c r="E204"/>
  <c r="J203"/>
  <c r="I203"/>
  <c r="K203" s="1"/>
  <c r="H203"/>
  <c r="E203"/>
  <c r="J202"/>
  <c r="K202" s="1"/>
  <c r="I202"/>
  <c r="H202"/>
  <c r="E202"/>
  <c r="J201"/>
  <c r="I201"/>
  <c r="K201" s="1"/>
  <c r="H201"/>
  <c r="E201"/>
  <c r="J200"/>
  <c r="K200" s="1"/>
  <c r="I200"/>
  <c r="H200"/>
  <c r="E200"/>
  <c r="J199"/>
  <c r="I199"/>
  <c r="K199" s="1"/>
  <c r="H199"/>
  <c r="E199"/>
  <c r="J198"/>
  <c r="K198" s="1"/>
  <c r="I198"/>
  <c r="H198"/>
  <c r="E198"/>
  <c r="J197"/>
  <c r="I197"/>
  <c r="K197" s="1"/>
  <c r="H197"/>
  <c r="E197"/>
  <c r="J196"/>
  <c r="K196" s="1"/>
  <c r="I196"/>
  <c r="H196"/>
  <c r="E196"/>
  <c r="J195"/>
  <c r="I195"/>
  <c r="K195" s="1"/>
  <c r="H195"/>
  <c r="E195"/>
  <c r="J194"/>
  <c r="K194" s="1"/>
  <c r="I194"/>
  <c r="H194"/>
  <c r="E194"/>
  <c r="J193"/>
  <c r="I193"/>
  <c r="K193" s="1"/>
  <c r="H193"/>
  <c r="E193"/>
  <c r="J192"/>
  <c r="K192" s="1"/>
  <c r="I192"/>
  <c r="H192"/>
  <c r="E192"/>
  <c r="J191"/>
  <c r="I191"/>
  <c r="K191" s="1"/>
  <c r="H191"/>
  <c r="E191"/>
  <c r="J190"/>
  <c r="K190" s="1"/>
  <c r="I190"/>
  <c r="H190"/>
  <c r="E190"/>
  <c r="J189"/>
  <c r="I189"/>
  <c r="K189" s="1"/>
  <c r="H189"/>
  <c r="E189"/>
  <c r="J188"/>
  <c r="K188" s="1"/>
  <c r="I188"/>
  <c r="H188"/>
  <c r="E188"/>
  <c r="J187"/>
  <c r="I187"/>
  <c r="K187" s="1"/>
  <c r="H187"/>
  <c r="E187"/>
  <c r="J186"/>
  <c r="K186" s="1"/>
  <c r="I186"/>
  <c r="H186"/>
  <c r="E186"/>
  <c r="J185"/>
  <c r="I185"/>
  <c r="K185" s="1"/>
  <c r="H185"/>
  <c r="E185"/>
  <c r="J184"/>
  <c r="K184" s="1"/>
  <c r="I184"/>
  <c r="H184"/>
  <c r="E184"/>
  <c r="J183"/>
  <c r="I183"/>
  <c r="K183" s="1"/>
  <c r="H183"/>
  <c r="E183"/>
  <c r="J182"/>
  <c r="K182" s="1"/>
  <c r="I182"/>
  <c r="H182"/>
  <c r="E182"/>
  <c r="J181"/>
  <c r="I181"/>
  <c r="K181" s="1"/>
  <c r="H181"/>
  <c r="E181"/>
  <c r="J180"/>
  <c r="K180" s="1"/>
  <c r="I180"/>
  <c r="H180"/>
  <c r="E180"/>
  <c r="J179"/>
  <c r="I179"/>
  <c r="K179" s="1"/>
  <c r="H179"/>
  <c r="E179"/>
  <c r="J178"/>
  <c r="K178" s="1"/>
  <c r="I178"/>
  <c r="H178"/>
  <c r="E178"/>
  <c r="J177"/>
  <c r="I177"/>
  <c r="K177" s="1"/>
  <c r="H177"/>
  <c r="E177"/>
  <c r="J176"/>
  <c r="K176" s="1"/>
  <c r="I176"/>
  <c r="H176"/>
  <c r="E176"/>
  <c r="J175"/>
  <c r="I175"/>
  <c r="K175" s="1"/>
  <c r="H175"/>
  <c r="E175"/>
  <c r="J174"/>
  <c r="K174" s="1"/>
  <c r="I174"/>
  <c r="H174"/>
  <c r="E174"/>
  <c r="J173"/>
  <c r="I173"/>
  <c r="K173" s="1"/>
  <c r="H173"/>
  <c r="E173"/>
  <c r="J172"/>
  <c r="K172" s="1"/>
  <c r="I172"/>
  <c r="H172"/>
  <c r="E172"/>
  <c r="J171"/>
  <c r="I171"/>
  <c r="K171" s="1"/>
  <c r="H171"/>
  <c r="E171"/>
  <c r="J170"/>
  <c r="K170" s="1"/>
  <c r="I170"/>
  <c r="H170"/>
  <c r="E170"/>
  <c r="J169"/>
  <c r="I169"/>
  <c r="K169" s="1"/>
  <c r="H169"/>
  <c r="E169"/>
  <c r="J168"/>
  <c r="K168" s="1"/>
  <c r="I168"/>
  <c r="H168"/>
  <c r="E168"/>
  <c r="J167"/>
  <c r="I167"/>
  <c r="K167" s="1"/>
  <c r="H167"/>
  <c r="E167"/>
  <c r="J166"/>
  <c r="K166" s="1"/>
  <c r="I166"/>
  <c r="H166"/>
  <c r="E166"/>
  <c r="J165"/>
  <c r="I165"/>
  <c r="H165"/>
  <c r="E165"/>
  <c r="J164"/>
  <c r="K164" s="1"/>
  <c r="I164"/>
  <c r="H164"/>
  <c r="E164"/>
  <c r="J163"/>
  <c r="I163"/>
  <c r="K163" s="1"/>
  <c r="H163"/>
  <c r="E163"/>
  <c r="J162"/>
  <c r="K162" s="1"/>
  <c r="I162"/>
  <c r="H162"/>
  <c r="E162"/>
  <c r="J161"/>
  <c r="I161"/>
  <c r="K161" s="1"/>
  <c r="H161"/>
  <c r="E161"/>
  <c r="J160"/>
  <c r="K160" s="1"/>
  <c r="I160"/>
  <c r="H160"/>
  <c r="E160"/>
  <c r="J159"/>
  <c r="I159"/>
  <c r="K159" s="1"/>
  <c r="H159"/>
  <c r="E159"/>
  <c r="J158"/>
  <c r="K158" s="1"/>
  <c r="I158"/>
  <c r="H158"/>
  <c r="E158"/>
  <c r="J157"/>
  <c r="I157"/>
  <c r="K157" s="1"/>
  <c r="H157"/>
  <c r="E157"/>
  <c r="J156"/>
  <c r="K156" s="1"/>
  <c r="I156"/>
  <c r="H156"/>
  <c r="E156"/>
  <c r="J155"/>
  <c r="I155"/>
  <c r="K155" s="1"/>
  <c r="H155"/>
  <c r="E155"/>
  <c r="J154"/>
  <c r="K154" s="1"/>
  <c r="I154"/>
  <c r="H154"/>
  <c r="E154"/>
  <c r="J153"/>
  <c r="I153"/>
  <c r="K153" s="1"/>
  <c r="H153"/>
  <c r="E153"/>
  <c r="J152"/>
  <c r="K152" s="1"/>
  <c r="I152"/>
  <c r="H152"/>
  <c r="E152"/>
  <c r="J151"/>
  <c r="I151"/>
  <c r="K151" s="1"/>
  <c r="H151"/>
  <c r="E151"/>
  <c r="J150"/>
  <c r="K150" s="1"/>
  <c r="I150"/>
  <c r="H150"/>
  <c r="E150"/>
  <c r="J149"/>
  <c r="I149"/>
  <c r="K149" s="1"/>
  <c r="H149"/>
  <c r="E149"/>
  <c r="J148"/>
  <c r="K148" s="1"/>
  <c r="I148"/>
  <c r="H148"/>
  <c r="E148"/>
  <c r="J147"/>
  <c r="I147"/>
  <c r="K147" s="1"/>
  <c r="H147"/>
  <c r="E147"/>
  <c r="J146"/>
  <c r="K146" s="1"/>
  <c r="I146"/>
  <c r="H146"/>
  <c r="E146"/>
  <c r="J145"/>
  <c r="I145"/>
  <c r="K145" s="1"/>
  <c r="H145"/>
  <c r="E145"/>
  <c r="J144"/>
  <c r="K144" s="1"/>
  <c r="I144"/>
  <c r="H144"/>
  <c r="E144"/>
  <c r="J143"/>
  <c r="I143"/>
  <c r="K143" s="1"/>
  <c r="H143"/>
  <c r="E143"/>
  <c r="J142"/>
  <c r="K142" s="1"/>
  <c r="I142"/>
  <c r="H142"/>
  <c r="E142"/>
  <c r="J141"/>
  <c r="I141"/>
  <c r="K141" s="1"/>
  <c r="H141"/>
  <c r="E141"/>
  <c r="J140"/>
  <c r="K140" s="1"/>
  <c r="I140"/>
  <c r="H140"/>
  <c r="E140"/>
  <c r="J139"/>
  <c r="I139"/>
  <c r="K139" s="1"/>
  <c r="H139"/>
  <c r="E139"/>
  <c r="J138"/>
  <c r="K138" s="1"/>
  <c r="I138"/>
  <c r="H138"/>
  <c r="E138"/>
  <c r="J137"/>
  <c r="I137"/>
  <c r="K137" s="1"/>
  <c r="H137"/>
  <c r="E137"/>
  <c r="J136"/>
  <c r="K136" s="1"/>
  <c r="I136"/>
  <c r="H136"/>
  <c r="E136"/>
  <c r="G134"/>
  <c r="H134" s="1"/>
  <c r="F134"/>
  <c r="F292" s="1"/>
  <c r="D134"/>
  <c r="D292" s="1"/>
  <c r="C134"/>
  <c r="C292" s="1"/>
  <c r="I292" s="1"/>
  <c r="J133"/>
  <c r="K133" s="1"/>
  <c r="I133"/>
  <c r="H133"/>
  <c r="E133"/>
  <c r="J132"/>
  <c r="K132" s="1"/>
  <c r="I132"/>
  <c r="H132"/>
  <c r="E132"/>
  <c r="J131"/>
  <c r="K131" s="1"/>
  <c r="I131"/>
  <c r="H131"/>
  <c r="E131"/>
  <c r="J130"/>
  <c r="K130" s="1"/>
  <c r="I130"/>
  <c r="H130"/>
  <c r="E130"/>
  <c r="J129"/>
  <c r="K129" s="1"/>
  <c r="I129"/>
  <c r="H129"/>
  <c r="E129"/>
  <c r="J128"/>
  <c r="K128" s="1"/>
  <c r="I128"/>
  <c r="H128"/>
  <c r="E128"/>
  <c r="J127"/>
  <c r="K127" s="1"/>
  <c r="I127"/>
  <c r="H127"/>
  <c r="E127"/>
  <c r="J126"/>
  <c r="K126" s="1"/>
  <c r="I126"/>
  <c r="H126"/>
  <c r="E126"/>
  <c r="J125"/>
  <c r="K125" s="1"/>
  <c r="I125"/>
  <c r="H125"/>
  <c r="E125"/>
  <c r="J124"/>
  <c r="K124" s="1"/>
  <c r="I124"/>
  <c r="H124"/>
  <c r="E124"/>
  <c r="J123"/>
  <c r="K123" s="1"/>
  <c r="I123"/>
  <c r="H123"/>
  <c r="E123"/>
  <c r="J122"/>
  <c r="K122" s="1"/>
  <c r="I122"/>
  <c r="H122"/>
  <c r="E122"/>
  <c r="J121"/>
  <c r="K121" s="1"/>
  <c r="I121"/>
  <c r="H121"/>
  <c r="E121"/>
  <c r="J120"/>
  <c r="K120" s="1"/>
  <c r="I120"/>
  <c r="H120"/>
  <c r="E120"/>
  <c r="J119"/>
  <c r="I119"/>
  <c r="K119" s="1"/>
  <c r="H119"/>
  <c r="E119"/>
  <c r="J118"/>
  <c r="K118" s="1"/>
  <c r="I118"/>
  <c r="H118"/>
  <c r="E118"/>
  <c r="J117"/>
  <c r="I117"/>
  <c r="K117" s="1"/>
  <c r="H117"/>
  <c r="E117"/>
  <c r="J116"/>
  <c r="K116" s="1"/>
  <c r="I116"/>
  <c r="H116"/>
  <c r="E116"/>
  <c r="J115"/>
  <c r="I115"/>
  <c r="K115" s="1"/>
  <c r="H115"/>
  <c r="E115"/>
  <c r="J114"/>
  <c r="K114" s="1"/>
  <c r="I114"/>
  <c r="H114"/>
  <c r="E114"/>
  <c r="J113"/>
  <c r="K113" s="1"/>
  <c r="I113"/>
  <c r="H113"/>
  <c r="E113"/>
  <c r="J112"/>
  <c r="K112" s="1"/>
  <c r="I112"/>
  <c r="H112"/>
  <c r="E112"/>
  <c r="J111"/>
  <c r="K111" s="1"/>
  <c r="I111"/>
  <c r="H111"/>
  <c r="E111"/>
  <c r="J110"/>
  <c r="K110" s="1"/>
  <c r="I110"/>
  <c r="H110"/>
  <c r="E110"/>
  <c r="J109"/>
  <c r="I109"/>
  <c r="K109" s="1"/>
  <c r="H109"/>
  <c r="E109"/>
  <c r="J108"/>
  <c r="K108" s="1"/>
  <c r="I108"/>
  <c r="H108"/>
  <c r="E108"/>
  <c r="J107"/>
  <c r="I107"/>
  <c r="K107" s="1"/>
  <c r="H107"/>
  <c r="E107"/>
  <c r="J106"/>
  <c r="K106" s="1"/>
  <c r="I106"/>
  <c r="H106"/>
  <c r="E106"/>
  <c r="J105"/>
  <c r="I105"/>
  <c r="K105" s="1"/>
  <c r="H105"/>
  <c r="E105"/>
  <c r="J104"/>
  <c r="K104" s="1"/>
  <c r="I104"/>
  <c r="H104"/>
  <c r="E104"/>
  <c r="J103"/>
  <c r="I103"/>
  <c r="K103" s="1"/>
  <c r="H103"/>
  <c r="E103"/>
  <c r="J102"/>
  <c r="K102" s="1"/>
  <c r="I102"/>
  <c r="H102"/>
  <c r="E102"/>
  <c r="J101"/>
  <c r="I101"/>
  <c r="K101" s="1"/>
  <c r="H101"/>
  <c r="E101"/>
  <c r="J100"/>
  <c r="K100" s="1"/>
  <c r="I100"/>
  <c r="H100"/>
  <c r="E100"/>
  <c r="J99"/>
  <c r="K99" s="1"/>
  <c r="I99"/>
  <c r="H99"/>
  <c r="E99"/>
  <c r="J98"/>
  <c r="K98" s="1"/>
  <c r="I98"/>
  <c r="H98"/>
  <c r="E98"/>
  <c r="J97"/>
  <c r="I97"/>
  <c r="K97" s="1"/>
  <c r="H97"/>
  <c r="E97"/>
  <c r="K96"/>
  <c r="H96"/>
  <c r="E96"/>
  <c r="J95"/>
  <c r="K95" s="1"/>
  <c r="I95"/>
  <c r="H95"/>
  <c r="E95"/>
  <c r="J94"/>
  <c r="K94" s="1"/>
  <c r="I94"/>
  <c r="H94"/>
  <c r="E94"/>
  <c r="J93"/>
  <c r="K93" s="1"/>
  <c r="I93"/>
  <c r="H93"/>
  <c r="E93"/>
  <c r="J92"/>
  <c r="K92" s="1"/>
  <c r="I92"/>
  <c r="H92"/>
  <c r="E92"/>
  <c r="J91"/>
  <c r="K91" s="1"/>
  <c r="I91"/>
  <c r="H91"/>
  <c r="E91"/>
  <c r="J90"/>
  <c r="K90" s="1"/>
  <c r="I90"/>
  <c r="H90"/>
  <c r="E90"/>
  <c r="J89"/>
  <c r="K89" s="1"/>
  <c r="I89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I83"/>
  <c r="K83" s="1"/>
  <c r="H83"/>
  <c r="E83"/>
  <c r="J82"/>
  <c r="K82" s="1"/>
  <c r="I82"/>
  <c r="H82"/>
  <c r="E82"/>
  <c r="J81"/>
  <c r="K81" s="1"/>
  <c r="I81"/>
  <c r="H81"/>
  <c r="E81"/>
  <c r="J80"/>
  <c r="K80" s="1"/>
  <c r="I80"/>
  <c r="H80"/>
  <c r="E80"/>
  <c r="J79"/>
  <c r="K79" s="1"/>
  <c r="I79"/>
  <c r="H79"/>
  <c r="E79"/>
  <c r="J78"/>
  <c r="K78" s="1"/>
  <c r="I78"/>
  <c r="H78"/>
  <c r="E78"/>
  <c r="J77"/>
  <c r="K77" s="1"/>
  <c r="I77"/>
  <c r="H77"/>
  <c r="E77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72"/>
  <c r="K72" s="1"/>
  <c r="I72"/>
  <c r="H72"/>
  <c r="E72"/>
  <c r="J71"/>
  <c r="K71" s="1"/>
  <c r="I71"/>
  <c r="H71"/>
  <c r="E71"/>
  <c r="J70"/>
  <c r="K70" s="1"/>
  <c r="I70"/>
  <c r="H70"/>
  <c r="E70"/>
  <c r="J69"/>
  <c r="K69" s="1"/>
  <c r="I69"/>
  <c r="H69"/>
  <c r="E69"/>
  <c r="J68"/>
  <c r="K68" s="1"/>
  <c r="I68"/>
  <c r="H68"/>
  <c r="E68"/>
  <c r="J67"/>
  <c r="K67" s="1"/>
  <c r="I67"/>
  <c r="H67"/>
  <c r="E67"/>
  <c r="J66"/>
  <c r="K66" s="1"/>
  <c r="I66"/>
  <c r="H66"/>
  <c r="E66"/>
  <c r="J65"/>
  <c r="K65" s="1"/>
  <c r="I65"/>
  <c r="H65"/>
  <c r="E65"/>
  <c r="J64"/>
  <c r="K64" s="1"/>
  <c r="I64"/>
  <c r="H64"/>
  <c r="E64"/>
  <c r="J63"/>
  <c r="K63" s="1"/>
  <c r="I63"/>
  <c r="H63"/>
  <c r="E63"/>
  <c r="J62"/>
  <c r="K62" s="1"/>
  <c r="I62"/>
  <c r="H62"/>
  <c r="E62"/>
  <c r="J61"/>
  <c r="K61" s="1"/>
  <c r="I61"/>
  <c r="H61"/>
  <c r="E61"/>
  <c r="J60"/>
  <c r="I60"/>
  <c r="K60" s="1"/>
  <c r="H60"/>
  <c r="E60"/>
  <c r="J59"/>
  <c r="K59" s="1"/>
  <c r="I59"/>
  <c r="H59"/>
  <c r="E59"/>
  <c r="J58"/>
  <c r="I58"/>
  <c r="K58" s="1"/>
  <c r="H58"/>
  <c r="E58"/>
  <c r="J57"/>
  <c r="K57" s="1"/>
  <c r="I57"/>
  <c r="H57"/>
  <c r="E57"/>
  <c r="J56"/>
  <c r="I56"/>
  <c r="K56" s="1"/>
  <c r="H56"/>
  <c r="E56"/>
  <c r="J55"/>
  <c r="K55" s="1"/>
  <c r="I55"/>
  <c r="H55"/>
  <c r="E55"/>
  <c r="J54"/>
  <c r="I54"/>
  <c r="K54" s="1"/>
  <c r="H54"/>
  <c r="E54"/>
  <c r="J53"/>
  <c r="K53" s="1"/>
  <c r="I53"/>
  <c r="H53"/>
  <c r="E53"/>
  <c r="J52"/>
  <c r="I52"/>
  <c r="K52" s="1"/>
  <c r="H52"/>
  <c r="E52"/>
  <c r="J51"/>
  <c r="K51" s="1"/>
  <c r="I51"/>
  <c r="H51"/>
  <c r="E51"/>
  <c r="J50"/>
  <c r="I50"/>
  <c r="K50" s="1"/>
  <c r="H50"/>
  <c r="E50"/>
  <c r="J49"/>
  <c r="K49" s="1"/>
  <c r="I49"/>
  <c r="H49"/>
  <c r="E49"/>
  <c r="J48"/>
  <c r="I48"/>
  <c r="K48" s="1"/>
  <c r="H48"/>
  <c r="E48"/>
  <c r="J47"/>
  <c r="K47" s="1"/>
  <c r="I47"/>
  <c r="H47"/>
  <c r="E47"/>
  <c r="J46"/>
  <c r="I46"/>
  <c r="K46" s="1"/>
  <c r="H46"/>
  <c r="E46"/>
  <c r="J45"/>
  <c r="K45" s="1"/>
  <c r="I45"/>
  <c r="H45"/>
  <c r="E45"/>
  <c r="J44"/>
  <c r="I44"/>
  <c r="K44" s="1"/>
  <c r="H44"/>
  <c r="E44"/>
  <c r="J43"/>
  <c r="K43" s="1"/>
  <c r="I43"/>
  <c r="H43"/>
  <c r="E43"/>
  <c r="J42"/>
  <c r="I42"/>
  <c r="K42" s="1"/>
  <c r="H42"/>
  <c r="E42"/>
  <c r="J41"/>
  <c r="K41" s="1"/>
  <c r="I41"/>
  <c r="H41"/>
  <c r="E41"/>
  <c r="J40"/>
  <c r="I40"/>
  <c r="K40" s="1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I36"/>
  <c r="K36" s="1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I32"/>
  <c r="K32" s="1"/>
  <c r="H32"/>
  <c r="E32"/>
  <c r="J31"/>
  <c r="K31" s="1"/>
  <c r="I31"/>
  <c r="H31"/>
  <c r="E31"/>
  <c r="J30"/>
  <c r="I30"/>
  <c r="K30" s="1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J12"/>
  <c r="K12" s="1"/>
  <c r="I12"/>
  <c r="H12"/>
  <c r="E12"/>
  <c r="J11"/>
  <c r="K11" s="1"/>
  <c r="I11"/>
  <c r="H11"/>
  <c r="E11"/>
  <c r="J10"/>
  <c r="I10"/>
  <c r="K10" s="1"/>
  <c r="H10"/>
  <c r="E10"/>
  <c r="G176" i="253"/>
  <c r="H176" s="1"/>
  <c r="F176"/>
  <c r="D176"/>
  <c r="E176" s="1"/>
  <c r="C176"/>
  <c r="I176" s="1"/>
  <c r="J175"/>
  <c r="K175" s="1"/>
  <c r="I175"/>
  <c r="H175"/>
  <c r="E175"/>
  <c r="J174"/>
  <c r="K174" s="1"/>
  <c r="I174"/>
  <c r="H174"/>
  <c r="E174"/>
  <c r="J173"/>
  <c r="K173" s="1"/>
  <c r="I173"/>
  <c r="H173"/>
  <c r="E173"/>
  <c r="J172"/>
  <c r="I172"/>
  <c r="K172" s="1"/>
  <c r="H172"/>
  <c r="E172"/>
  <c r="J171"/>
  <c r="K171" s="1"/>
  <c r="I171"/>
  <c r="H171"/>
  <c r="E171"/>
  <c r="J170"/>
  <c r="I170"/>
  <c r="K170" s="1"/>
  <c r="H170"/>
  <c r="E170"/>
  <c r="J169"/>
  <c r="K169" s="1"/>
  <c r="I169"/>
  <c r="H169"/>
  <c r="E169"/>
  <c r="J168"/>
  <c r="I168"/>
  <c r="K168" s="1"/>
  <c r="H168"/>
  <c r="E168"/>
  <c r="J167"/>
  <c r="K167" s="1"/>
  <c r="I167"/>
  <c r="H167"/>
  <c r="E167"/>
  <c r="J166"/>
  <c r="I166"/>
  <c r="K166" s="1"/>
  <c r="H166"/>
  <c r="E166"/>
  <c r="J165"/>
  <c r="K165" s="1"/>
  <c r="I165"/>
  <c r="H165"/>
  <c r="E165"/>
  <c r="J164"/>
  <c r="I164"/>
  <c r="K164" s="1"/>
  <c r="H164"/>
  <c r="E164"/>
  <c r="J163"/>
  <c r="K163" s="1"/>
  <c r="I163"/>
  <c r="H163"/>
  <c r="E163"/>
  <c r="G161"/>
  <c r="H161" s="1"/>
  <c r="F161"/>
  <c r="D161"/>
  <c r="J161" s="1"/>
  <c r="K161" s="1"/>
  <c r="C161"/>
  <c r="I161" s="1"/>
  <c r="J160"/>
  <c r="K160" s="1"/>
  <c r="I160"/>
  <c r="H160"/>
  <c r="E160"/>
  <c r="J159"/>
  <c r="I159"/>
  <c r="K159" s="1"/>
  <c r="H159"/>
  <c r="E159"/>
  <c r="J158"/>
  <c r="K158" s="1"/>
  <c r="I158"/>
  <c r="H158"/>
  <c r="E158"/>
  <c r="J157"/>
  <c r="I157"/>
  <c r="K157" s="1"/>
  <c r="H157"/>
  <c r="E157"/>
  <c r="J156"/>
  <c r="K156" s="1"/>
  <c r="I156"/>
  <c r="H156"/>
  <c r="E156"/>
  <c r="J155"/>
  <c r="I155"/>
  <c r="K155" s="1"/>
  <c r="H155"/>
  <c r="E155"/>
  <c r="J154"/>
  <c r="K154" s="1"/>
  <c r="I154"/>
  <c r="H154"/>
  <c r="E154"/>
  <c r="J153"/>
  <c r="I153"/>
  <c r="K153" s="1"/>
  <c r="H153"/>
  <c r="E153"/>
  <c r="J152"/>
  <c r="K152" s="1"/>
  <c r="I152"/>
  <c r="H152"/>
  <c r="E152"/>
  <c r="J151"/>
  <c r="I151"/>
  <c r="K151" s="1"/>
  <c r="H151"/>
  <c r="E151"/>
  <c r="J150"/>
  <c r="K150" s="1"/>
  <c r="I150"/>
  <c r="H150"/>
  <c r="E150"/>
  <c r="J149"/>
  <c r="I149"/>
  <c r="K149" s="1"/>
  <c r="H149"/>
  <c r="E149"/>
  <c r="J148"/>
  <c r="K148" s="1"/>
  <c r="I148"/>
  <c r="H148"/>
  <c r="E148"/>
  <c r="J147"/>
  <c r="I147"/>
  <c r="K147" s="1"/>
  <c r="H147"/>
  <c r="E147"/>
  <c r="J146"/>
  <c r="K146" s="1"/>
  <c r="I146"/>
  <c r="H146"/>
  <c r="E146"/>
  <c r="J145"/>
  <c r="I145"/>
  <c r="K145" s="1"/>
  <c r="H145"/>
  <c r="E145"/>
  <c r="J144"/>
  <c r="K144" s="1"/>
  <c r="I144"/>
  <c r="H144"/>
  <c r="E144"/>
  <c r="J143"/>
  <c r="I143"/>
  <c r="K143" s="1"/>
  <c r="H143"/>
  <c r="E143"/>
  <c r="J142"/>
  <c r="K142" s="1"/>
  <c r="I142"/>
  <c r="H142"/>
  <c r="E142"/>
  <c r="J141"/>
  <c r="I141"/>
  <c r="K141" s="1"/>
  <c r="H141"/>
  <c r="E141"/>
  <c r="J140"/>
  <c r="K140" s="1"/>
  <c r="I140"/>
  <c r="H140"/>
  <c r="E140"/>
  <c r="J139"/>
  <c r="I139"/>
  <c r="K139" s="1"/>
  <c r="H139"/>
  <c r="E139"/>
  <c r="J138"/>
  <c r="K138" s="1"/>
  <c r="I138"/>
  <c r="H138"/>
  <c r="E138"/>
  <c r="J137"/>
  <c r="I137"/>
  <c r="K137" s="1"/>
  <c r="H137"/>
  <c r="E137"/>
  <c r="J136"/>
  <c r="K136" s="1"/>
  <c r="I136"/>
  <c r="H136"/>
  <c r="E136"/>
  <c r="J135"/>
  <c r="I135"/>
  <c r="K135" s="1"/>
  <c r="H135"/>
  <c r="E135"/>
  <c r="J134"/>
  <c r="K134" s="1"/>
  <c r="I134"/>
  <c r="H134"/>
  <c r="E134"/>
  <c r="J133"/>
  <c r="I133"/>
  <c r="K133" s="1"/>
  <c r="H133"/>
  <c r="E133"/>
  <c r="J132"/>
  <c r="K132" s="1"/>
  <c r="I132"/>
  <c r="H132"/>
  <c r="E132"/>
  <c r="J131"/>
  <c r="I131"/>
  <c r="K131" s="1"/>
  <c r="H131"/>
  <c r="E131"/>
  <c r="J130"/>
  <c r="K130" s="1"/>
  <c r="I130"/>
  <c r="H130"/>
  <c r="E130"/>
  <c r="J129"/>
  <c r="I129"/>
  <c r="K129" s="1"/>
  <c r="H129"/>
  <c r="E129"/>
  <c r="J128"/>
  <c r="K128" s="1"/>
  <c r="I128"/>
  <c r="H128"/>
  <c r="E128"/>
  <c r="J127"/>
  <c r="I127"/>
  <c r="K127" s="1"/>
  <c r="H127"/>
  <c r="E127"/>
  <c r="J126"/>
  <c r="K126" s="1"/>
  <c r="I126"/>
  <c r="H126"/>
  <c r="E126"/>
  <c r="J125"/>
  <c r="I125"/>
  <c r="K125" s="1"/>
  <c r="H125"/>
  <c r="E125"/>
  <c r="J124"/>
  <c r="K124" s="1"/>
  <c r="I124"/>
  <c r="H124"/>
  <c r="E124"/>
  <c r="J123"/>
  <c r="I123"/>
  <c r="K123" s="1"/>
  <c r="H123"/>
  <c r="E123"/>
  <c r="J122"/>
  <c r="K122" s="1"/>
  <c r="I122"/>
  <c r="H122"/>
  <c r="E122"/>
  <c r="J121"/>
  <c r="I121"/>
  <c r="K121" s="1"/>
  <c r="H121"/>
  <c r="E121"/>
  <c r="J120"/>
  <c r="K120" s="1"/>
  <c r="I120"/>
  <c r="H120"/>
  <c r="E120"/>
  <c r="J119"/>
  <c r="I119"/>
  <c r="K119" s="1"/>
  <c r="H119"/>
  <c r="E119"/>
  <c r="J118"/>
  <c r="K118" s="1"/>
  <c r="I118"/>
  <c r="H118"/>
  <c r="E118"/>
  <c r="J117"/>
  <c r="I117"/>
  <c r="K117" s="1"/>
  <c r="H117"/>
  <c r="E117"/>
  <c r="J116"/>
  <c r="K116" s="1"/>
  <c r="I116"/>
  <c r="H116"/>
  <c r="E116"/>
  <c r="J115"/>
  <c r="I115"/>
  <c r="K115" s="1"/>
  <c r="H115"/>
  <c r="E115"/>
  <c r="J114"/>
  <c r="K114" s="1"/>
  <c r="I114"/>
  <c r="H114"/>
  <c r="E114"/>
  <c r="J113"/>
  <c r="I113"/>
  <c r="K113" s="1"/>
  <c r="H113"/>
  <c r="E113"/>
  <c r="J112"/>
  <c r="K112" s="1"/>
  <c r="I112"/>
  <c r="H112"/>
  <c r="E112"/>
  <c r="J111"/>
  <c r="I111"/>
  <c r="K111" s="1"/>
  <c r="H111"/>
  <c r="E111"/>
  <c r="J110"/>
  <c r="K110" s="1"/>
  <c r="I110"/>
  <c r="H110"/>
  <c r="E110"/>
  <c r="J109"/>
  <c r="I109"/>
  <c r="K109" s="1"/>
  <c r="H109"/>
  <c r="E109"/>
  <c r="J108"/>
  <c r="K108" s="1"/>
  <c r="I108"/>
  <c r="H108"/>
  <c r="E108"/>
  <c r="J107"/>
  <c r="I107"/>
  <c r="K107" s="1"/>
  <c r="H107"/>
  <c r="E107"/>
  <c r="J106"/>
  <c r="K106" s="1"/>
  <c r="I106"/>
  <c r="H106"/>
  <c r="E106"/>
  <c r="J105"/>
  <c r="I105"/>
  <c r="K105" s="1"/>
  <c r="H105"/>
  <c r="E105"/>
  <c r="J104"/>
  <c r="K104" s="1"/>
  <c r="I104"/>
  <c r="H104"/>
  <c r="E104"/>
  <c r="J103"/>
  <c r="I103"/>
  <c r="K103" s="1"/>
  <c r="H103"/>
  <c r="E103"/>
  <c r="J102"/>
  <c r="K102" s="1"/>
  <c r="I102"/>
  <c r="H102"/>
  <c r="E102"/>
  <c r="J101"/>
  <c r="I101"/>
  <c r="K101" s="1"/>
  <c r="H101"/>
  <c r="E101"/>
  <c r="J100"/>
  <c r="K100" s="1"/>
  <c r="I100"/>
  <c r="H100"/>
  <c r="E100"/>
  <c r="J99"/>
  <c r="I99"/>
  <c r="K99" s="1"/>
  <c r="H99"/>
  <c r="E99"/>
  <c r="J98"/>
  <c r="K98" s="1"/>
  <c r="I98"/>
  <c r="H98"/>
  <c r="E98"/>
  <c r="J97"/>
  <c r="I97"/>
  <c r="K97" s="1"/>
  <c r="H97"/>
  <c r="E97"/>
  <c r="J96"/>
  <c r="K96" s="1"/>
  <c r="I96"/>
  <c r="H96"/>
  <c r="E96"/>
  <c r="J95"/>
  <c r="I95"/>
  <c r="K95" s="1"/>
  <c r="H95"/>
  <c r="E95"/>
  <c r="J94"/>
  <c r="K94" s="1"/>
  <c r="I94"/>
  <c r="H94"/>
  <c r="E94"/>
  <c r="J93"/>
  <c r="I93"/>
  <c r="K93" s="1"/>
  <c r="H93"/>
  <c r="E93"/>
  <c r="J92"/>
  <c r="K92" s="1"/>
  <c r="I92"/>
  <c r="H92"/>
  <c r="E92"/>
  <c r="J91"/>
  <c r="I91"/>
  <c r="K91" s="1"/>
  <c r="H91"/>
  <c r="E91"/>
  <c r="J90"/>
  <c r="K90" s="1"/>
  <c r="I90"/>
  <c r="H90"/>
  <c r="E90"/>
  <c r="J89"/>
  <c r="I89"/>
  <c r="K89" s="1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I83"/>
  <c r="K83" s="1"/>
  <c r="H83"/>
  <c r="E83"/>
  <c r="J82"/>
  <c r="K82" s="1"/>
  <c r="I82"/>
  <c r="H82"/>
  <c r="E82"/>
  <c r="J81"/>
  <c r="I81"/>
  <c r="K81" s="1"/>
  <c r="H81"/>
  <c r="E81"/>
  <c r="J80"/>
  <c r="K80" s="1"/>
  <c r="I80"/>
  <c r="H80"/>
  <c r="E80"/>
  <c r="J79"/>
  <c r="I79"/>
  <c r="K79" s="1"/>
  <c r="H79"/>
  <c r="E79"/>
  <c r="J78"/>
  <c r="K78" s="1"/>
  <c r="I78"/>
  <c r="H78"/>
  <c r="E78"/>
  <c r="J77"/>
  <c r="I77"/>
  <c r="K77" s="1"/>
  <c r="H77"/>
  <c r="E77"/>
  <c r="J76"/>
  <c r="K76" s="1"/>
  <c r="I76"/>
  <c r="H76"/>
  <c r="E76"/>
  <c r="J75"/>
  <c r="I75"/>
  <c r="K75" s="1"/>
  <c r="H75"/>
  <c r="E75"/>
  <c r="J74"/>
  <c r="K74" s="1"/>
  <c r="I74"/>
  <c r="H74"/>
  <c r="E74"/>
  <c r="J73"/>
  <c r="I73"/>
  <c r="K73" s="1"/>
  <c r="H73"/>
  <c r="E73"/>
  <c r="J72"/>
  <c r="K72" s="1"/>
  <c r="I72"/>
  <c r="H72"/>
  <c r="E72"/>
  <c r="J71"/>
  <c r="I71"/>
  <c r="K71" s="1"/>
  <c r="H71"/>
  <c r="E71"/>
  <c r="J70"/>
  <c r="K70" s="1"/>
  <c r="I70"/>
  <c r="H70"/>
  <c r="E70"/>
  <c r="J69"/>
  <c r="I69"/>
  <c r="K69" s="1"/>
  <c r="H69"/>
  <c r="E69"/>
  <c r="J68"/>
  <c r="K68" s="1"/>
  <c r="I68"/>
  <c r="H68"/>
  <c r="E68"/>
  <c r="J67"/>
  <c r="I67"/>
  <c r="K67" s="1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G59"/>
  <c r="G177" s="1"/>
  <c r="H177" s="1"/>
  <c r="F59"/>
  <c r="F177" s="1"/>
  <c r="D59"/>
  <c r="D177" s="1"/>
  <c r="C59"/>
  <c r="C177" s="1"/>
  <c r="I177" s="1"/>
  <c r="J58"/>
  <c r="I58"/>
  <c r="K58" s="1"/>
  <c r="H58"/>
  <c r="E58"/>
  <c r="J57"/>
  <c r="K57" s="1"/>
  <c r="I57"/>
  <c r="H57"/>
  <c r="E57"/>
  <c r="J56"/>
  <c r="I56"/>
  <c r="K56" s="1"/>
  <c r="H56"/>
  <c r="E56"/>
  <c r="J55"/>
  <c r="K55" s="1"/>
  <c r="I55"/>
  <c r="H55"/>
  <c r="E55"/>
  <c r="J54"/>
  <c r="I54"/>
  <c r="K54" s="1"/>
  <c r="H54"/>
  <c r="E54"/>
  <c r="J53"/>
  <c r="K53" s="1"/>
  <c r="I53"/>
  <c r="H53"/>
  <c r="E53"/>
  <c r="J52"/>
  <c r="I52"/>
  <c r="K52" s="1"/>
  <c r="H52"/>
  <c r="E52"/>
  <c r="J51"/>
  <c r="K51" s="1"/>
  <c r="I51"/>
  <c r="H51"/>
  <c r="E51"/>
  <c r="J50"/>
  <c r="I50"/>
  <c r="K50" s="1"/>
  <c r="H50"/>
  <c r="E50"/>
  <c r="J49"/>
  <c r="K49" s="1"/>
  <c r="I49"/>
  <c r="H49"/>
  <c r="E49"/>
  <c r="J48"/>
  <c r="I48"/>
  <c r="K48" s="1"/>
  <c r="H48"/>
  <c r="E48"/>
  <c r="J47"/>
  <c r="K47" s="1"/>
  <c r="I47"/>
  <c r="H47"/>
  <c r="E47"/>
  <c r="J46"/>
  <c r="I46"/>
  <c r="K46" s="1"/>
  <c r="H46"/>
  <c r="E46"/>
  <c r="J45"/>
  <c r="K45" s="1"/>
  <c r="I45"/>
  <c r="H45"/>
  <c r="E45"/>
  <c r="J44"/>
  <c r="I44"/>
  <c r="K44" s="1"/>
  <c r="H44"/>
  <c r="E44"/>
  <c r="J43"/>
  <c r="K43" s="1"/>
  <c r="I43"/>
  <c r="H43"/>
  <c r="E43"/>
  <c r="J42"/>
  <c r="I42"/>
  <c r="K42" s="1"/>
  <c r="H42"/>
  <c r="E42"/>
  <c r="J41"/>
  <c r="K41" s="1"/>
  <c r="I41"/>
  <c r="H41"/>
  <c r="E41"/>
  <c r="J40"/>
  <c r="I40"/>
  <c r="K40" s="1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I36"/>
  <c r="K36" s="1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I32"/>
  <c r="K32" s="1"/>
  <c r="H32"/>
  <c r="E32"/>
  <c r="J31"/>
  <c r="K31" s="1"/>
  <c r="I31"/>
  <c r="H31"/>
  <c r="E31"/>
  <c r="J30"/>
  <c r="I30"/>
  <c r="K30" s="1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I16"/>
  <c r="K16" s="1"/>
  <c r="H16"/>
  <c r="E16"/>
  <c r="J15"/>
  <c r="K15" s="1"/>
  <c r="I15"/>
  <c r="H15"/>
  <c r="E15"/>
  <c r="J14"/>
  <c r="I14"/>
  <c r="K14" s="1"/>
  <c r="H14"/>
  <c r="E14"/>
  <c r="J13"/>
  <c r="K13" s="1"/>
  <c r="I13"/>
  <c r="H13"/>
  <c r="E13"/>
  <c r="J12"/>
  <c r="I12"/>
  <c r="K12" s="1"/>
  <c r="H12"/>
  <c r="E12"/>
  <c r="J11"/>
  <c r="K11" s="1"/>
  <c r="I11"/>
  <c r="H11"/>
  <c r="E11"/>
  <c r="J10"/>
  <c r="I10"/>
  <c r="K10" s="1"/>
  <c r="H10"/>
  <c r="E10"/>
  <c r="G202" i="152"/>
  <c r="H202" s="1"/>
  <c r="F202"/>
  <c r="D202"/>
  <c r="E202" s="1"/>
  <c r="C202"/>
  <c r="I202" s="1"/>
  <c r="G201"/>
  <c r="H201" s="1"/>
  <c r="F201"/>
  <c r="D201"/>
  <c r="J201" s="1"/>
  <c r="K201" s="1"/>
  <c r="C201"/>
  <c r="I201" s="1"/>
  <c r="J200"/>
  <c r="K200" s="1"/>
  <c r="I200"/>
  <c r="H200"/>
  <c r="E200"/>
  <c r="J199"/>
  <c r="K199" s="1"/>
  <c r="I199"/>
  <c r="H199"/>
  <c r="E199"/>
  <c r="J198"/>
  <c r="K198" s="1"/>
  <c r="I198"/>
  <c r="H198"/>
  <c r="E198"/>
  <c r="J197"/>
  <c r="K197" s="1"/>
  <c r="I197"/>
  <c r="H197"/>
  <c r="E197"/>
  <c r="J196"/>
  <c r="K196" s="1"/>
  <c r="I196"/>
  <c r="H196"/>
  <c r="E196"/>
  <c r="J195"/>
  <c r="I195"/>
  <c r="H195"/>
  <c r="E195"/>
  <c r="J194"/>
  <c r="K194" s="1"/>
  <c r="I194"/>
  <c r="H194"/>
  <c r="E194"/>
  <c r="J193"/>
  <c r="I193"/>
  <c r="H193"/>
  <c r="E193"/>
  <c r="J192"/>
  <c r="K192" s="1"/>
  <c r="I192"/>
  <c r="H192"/>
  <c r="E192"/>
  <c r="J191"/>
  <c r="K191" s="1"/>
  <c r="I191"/>
  <c r="H191"/>
  <c r="E191"/>
  <c r="J190"/>
  <c r="K190" s="1"/>
  <c r="I190"/>
  <c r="H190"/>
  <c r="E190"/>
  <c r="J189"/>
  <c r="K189" s="1"/>
  <c r="I189"/>
  <c r="H189"/>
  <c r="E189"/>
  <c r="J188"/>
  <c r="K188" s="1"/>
  <c r="I188"/>
  <c r="H188"/>
  <c r="E188"/>
  <c r="J187"/>
  <c r="K187" s="1"/>
  <c r="I187"/>
  <c r="H187"/>
  <c r="E187"/>
  <c r="J186"/>
  <c r="K186" s="1"/>
  <c r="I186"/>
  <c r="H186"/>
  <c r="E186"/>
  <c r="J185"/>
  <c r="K185" s="1"/>
  <c r="I185"/>
  <c r="H185"/>
  <c r="E185"/>
  <c r="J184"/>
  <c r="K184" s="1"/>
  <c r="I184"/>
  <c r="H184"/>
  <c r="E184"/>
  <c r="J183"/>
  <c r="I183"/>
  <c r="H183"/>
  <c r="E183"/>
  <c r="J182"/>
  <c r="K182" s="1"/>
  <c r="I182"/>
  <c r="H182"/>
  <c r="E182"/>
  <c r="J181"/>
  <c r="I181"/>
  <c r="H181"/>
  <c r="E181"/>
  <c r="J180"/>
  <c r="K180" s="1"/>
  <c r="I180"/>
  <c r="H180"/>
  <c r="E180"/>
  <c r="J179"/>
  <c r="I179"/>
  <c r="H179"/>
  <c r="E179"/>
  <c r="J178"/>
  <c r="K178" s="1"/>
  <c r="I178"/>
  <c r="H178"/>
  <c r="E178"/>
  <c r="J177"/>
  <c r="I177"/>
  <c r="H177"/>
  <c r="E177"/>
  <c r="J176"/>
  <c r="K176" s="1"/>
  <c r="I176"/>
  <c r="H176"/>
  <c r="E176"/>
  <c r="J175"/>
  <c r="K175" s="1"/>
  <c r="I175"/>
  <c r="H175"/>
  <c r="E175"/>
  <c r="J174"/>
  <c r="K174" s="1"/>
  <c r="I174"/>
  <c r="H174"/>
  <c r="E174"/>
  <c r="J173"/>
  <c r="K173" s="1"/>
  <c r="I173"/>
  <c r="H173"/>
  <c r="E173"/>
  <c r="J172"/>
  <c r="K172" s="1"/>
  <c r="I172"/>
  <c r="H172"/>
  <c r="E172"/>
  <c r="J171"/>
  <c r="K171" s="1"/>
  <c r="I171"/>
  <c r="H171"/>
  <c r="E171"/>
  <c r="J170"/>
  <c r="K170" s="1"/>
  <c r="I170"/>
  <c r="H170"/>
  <c r="E170"/>
  <c r="J169"/>
  <c r="K169" s="1"/>
  <c r="I169"/>
  <c r="H169"/>
  <c r="E169"/>
  <c r="J168"/>
  <c r="K168" s="1"/>
  <c r="I168"/>
  <c r="H168"/>
  <c r="E168"/>
  <c r="J167"/>
  <c r="K167" s="1"/>
  <c r="I167"/>
  <c r="H167"/>
  <c r="E167"/>
  <c r="J166"/>
  <c r="K166" s="1"/>
  <c r="I166"/>
  <c r="H166"/>
  <c r="E166"/>
  <c r="J165"/>
  <c r="K165" s="1"/>
  <c r="I165"/>
  <c r="H165"/>
  <c r="E165"/>
  <c r="J164"/>
  <c r="K164" s="1"/>
  <c r="I164"/>
  <c r="H164"/>
  <c r="E164"/>
  <c r="J163"/>
  <c r="K163" s="1"/>
  <c r="I163"/>
  <c r="H163"/>
  <c r="E163"/>
  <c r="J162"/>
  <c r="K162" s="1"/>
  <c r="I162"/>
  <c r="H162"/>
  <c r="E162"/>
  <c r="J161"/>
  <c r="K161" s="1"/>
  <c r="I161"/>
  <c r="H161"/>
  <c r="E161"/>
  <c r="J160"/>
  <c r="K160" s="1"/>
  <c r="I160"/>
  <c r="H160"/>
  <c r="E160"/>
  <c r="J159"/>
  <c r="K159" s="1"/>
  <c r="I159"/>
  <c r="H159"/>
  <c r="E159"/>
  <c r="J158"/>
  <c r="K158" s="1"/>
  <c r="I158"/>
  <c r="H158"/>
  <c r="E158"/>
  <c r="J157"/>
  <c r="K157" s="1"/>
  <c r="I157"/>
  <c r="H157"/>
  <c r="E157"/>
  <c r="J156"/>
  <c r="K156" s="1"/>
  <c r="I156"/>
  <c r="H156"/>
  <c r="E156"/>
  <c r="J155"/>
  <c r="K155" s="1"/>
  <c r="I155"/>
  <c r="H155"/>
  <c r="E155"/>
  <c r="J154"/>
  <c r="K154" s="1"/>
  <c r="I154"/>
  <c r="H154"/>
  <c r="E154"/>
  <c r="J153"/>
  <c r="K153" s="1"/>
  <c r="I153"/>
  <c r="H153"/>
  <c r="E153"/>
  <c r="J152"/>
  <c r="K152" s="1"/>
  <c r="I152"/>
  <c r="H152"/>
  <c r="E152"/>
  <c r="J151"/>
  <c r="K151" s="1"/>
  <c r="I151"/>
  <c r="H151"/>
  <c r="E151"/>
  <c r="J150"/>
  <c r="K150" s="1"/>
  <c r="I150"/>
  <c r="H150"/>
  <c r="E150"/>
  <c r="J149"/>
  <c r="K149" s="1"/>
  <c r="I149"/>
  <c r="H149"/>
  <c r="E149"/>
  <c r="J148"/>
  <c r="K148" s="1"/>
  <c r="I148"/>
  <c r="H148"/>
  <c r="E148"/>
  <c r="J147"/>
  <c r="K147" s="1"/>
  <c r="I147"/>
  <c r="H147"/>
  <c r="E147"/>
  <c r="J146"/>
  <c r="K146" s="1"/>
  <c r="I146"/>
  <c r="H146"/>
  <c r="E146"/>
  <c r="J145"/>
  <c r="K145" s="1"/>
  <c r="I145"/>
  <c r="H145"/>
  <c r="E145"/>
  <c r="J144"/>
  <c r="K144" s="1"/>
  <c r="I144"/>
  <c r="H144"/>
  <c r="E144"/>
  <c r="J143"/>
  <c r="K143" s="1"/>
  <c r="I143"/>
  <c r="H143"/>
  <c r="E143"/>
  <c r="J142"/>
  <c r="K142" s="1"/>
  <c r="I142"/>
  <c r="H142"/>
  <c r="E142"/>
  <c r="J141"/>
  <c r="K141" s="1"/>
  <c r="I141"/>
  <c r="H141"/>
  <c r="E141"/>
  <c r="J140"/>
  <c r="K140" s="1"/>
  <c r="I140"/>
  <c r="H140"/>
  <c r="E140"/>
  <c r="J139"/>
  <c r="K139" s="1"/>
  <c r="I139"/>
  <c r="H139"/>
  <c r="E139"/>
  <c r="J138"/>
  <c r="K138" s="1"/>
  <c r="I138"/>
  <c r="H138"/>
  <c r="E138"/>
  <c r="J137"/>
  <c r="K137" s="1"/>
  <c r="I137"/>
  <c r="H137"/>
  <c r="E137"/>
  <c r="J136"/>
  <c r="K136" s="1"/>
  <c r="I136"/>
  <c r="H136"/>
  <c r="E136"/>
  <c r="J135"/>
  <c r="K135" s="1"/>
  <c r="I135"/>
  <c r="H135"/>
  <c r="E135"/>
  <c r="J134"/>
  <c r="K134" s="1"/>
  <c r="I134"/>
  <c r="H134"/>
  <c r="E134"/>
  <c r="J133"/>
  <c r="K133" s="1"/>
  <c r="I133"/>
  <c r="H133"/>
  <c r="E133"/>
  <c r="J132"/>
  <c r="K132" s="1"/>
  <c r="I132"/>
  <c r="H132"/>
  <c r="E132"/>
  <c r="J131"/>
  <c r="I131"/>
  <c r="H131"/>
  <c r="E131"/>
  <c r="J130"/>
  <c r="K130" s="1"/>
  <c r="I130"/>
  <c r="H130"/>
  <c r="E130"/>
  <c r="J129"/>
  <c r="I129"/>
  <c r="H129"/>
  <c r="E129"/>
  <c r="J128"/>
  <c r="K128" s="1"/>
  <c r="I128"/>
  <c r="H128"/>
  <c r="E128"/>
  <c r="J127"/>
  <c r="I127"/>
  <c r="H127"/>
  <c r="E127"/>
  <c r="J126"/>
  <c r="K126" s="1"/>
  <c r="I126"/>
  <c r="H126"/>
  <c r="E126"/>
  <c r="J125"/>
  <c r="I125"/>
  <c r="H125"/>
  <c r="E125"/>
  <c r="J124"/>
  <c r="K124" s="1"/>
  <c r="I124"/>
  <c r="H124"/>
  <c r="E124"/>
  <c r="J123"/>
  <c r="I123"/>
  <c r="H123"/>
  <c r="E123"/>
  <c r="J122"/>
  <c r="K122" s="1"/>
  <c r="I122"/>
  <c r="H122"/>
  <c r="E122"/>
  <c r="J121"/>
  <c r="I121"/>
  <c r="H121"/>
  <c r="E121"/>
  <c r="J120"/>
  <c r="K120" s="1"/>
  <c r="I120"/>
  <c r="H120"/>
  <c r="E120"/>
  <c r="J119"/>
  <c r="I119"/>
  <c r="H119"/>
  <c r="E119"/>
  <c r="J118"/>
  <c r="K118" s="1"/>
  <c r="I118"/>
  <c r="H118"/>
  <c r="E118"/>
  <c r="J117"/>
  <c r="I117"/>
  <c r="H117"/>
  <c r="E117"/>
  <c r="J116"/>
  <c r="K116" s="1"/>
  <c r="I116"/>
  <c r="H116"/>
  <c r="E116"/>
  <c r="J115"/>
  <c r="I115"/>
  <c r="H115"/>
  <c r="E115"/>
  <c r="J114"/>
  <c r="K114" s="1"/>
  <c r="I114"/>
  <c r="H114"/>
  <c r="E114"/>
  <c r="J113"/>
  <c r="I113"/>
  <c r="H113"/>
  <c r="E113"/>
  <c r="J112"/>
  <c r="K112" s="1"/>
  <c r="I112"/>
  <c r="H112"/>
  <c r="E112"/>
  <c r="J111"/>
  <c r="I111"/>
  <c r="H111"/>
  <c r="E111"/>
  <c r="J110"/>
  <c r="K110" s="1"/>
  <c r="I110"/>
  <c r="H110"/>
  <c r="E110"/>
  <c r="J109"/>
  <c r="I109"/>
  <c r="H109"/>
  <c r="E109"/>
  <c r="G108"/>
  <c r="H108" s="1"/>
  <c r="F108"/>
  <c r="D108"/>
  <c r="E108" s="1"/>
  <c r="C108"/>
  <c r="I108" s="1"/>
  <c r="J107"/>
  <c r="K107" s="1"/>
  <c r="I107"/>
  <c r="H107"/>
  <c r="E107"/>
  <c r="J106"/>
  <c r="K106" s="1"/>
  <c r="I106"/>
  <c r="H106"/>
  <c r="E106"/>
  <c r="J105"/>
  <c r="K105" s="1"/>
  <c r="I105"/>
  <c r="H105"/>
  <c r="E105"/>
  <c r="J104"/>
  <c r="K104" s="1"/>
  <c r="I104"/>
  <c r="H104"/>
  <c r="E104"/>
  <c r="J103"/>
  <c r="K103" s="1"/>
  <c r="I103"/>
  <c r="H103"/>
  <c r="E103"/>
  <c r="J102"/>
  <c r="K102" s="1"/>
  <c r="I102"/>
  <c r="H102"/>
  <c r="E102"/>
  <c r="J101"/>
  <c r="I101"/>
  <c r="H101"/>
  <c r="E101"/>
  <c r="J100"/>
  <c r="K100" s="1"/>
  <c r="I100"/>
  <c r="H100"/>
  <c r="E100"/>
  <c r="J99"/>
  <c r="I99"/>
  <c r="H99"/>
  <c r="E99"/>
  <c r="J98"/>
  <c r="K98" s="1"/>
  <c r="I98"/>
  <c r="H98"/>
  <c r="E98"/>
  <c r="J97"/>
  <c r="I97"/>
  <c r="H97"/>
  <c r="E97"/>
  <c r="J96"/>
  <c r="K96" s="1"/>
  <c r="I96"/>
  <c r="H96"/>
  <c r="E96"/>
  <c r="J95"/>
  <c r="I95"/>
  <c r="H95"/>
  <c r="E95"/>
  <c r="J94"/>
  <c r="K94" s="1"/>
  <c r="I94"/>
  <c r="H94"/>
  <c r="E94"/>
  <c r="J93"/>
  <c r="I93"/>
  <c r="H93"/>
  <c r="E93"/>
  <c r="J92"/>
  <c r="K92" s="1"/>
  <c r="I92"/>
  <c r="H92"/>
  <c r="E92"/>
  <c r="J90"/>
  <c r="I90"/>
  <c r="H90"/>
  <c r="E90"/>
  <c r="J89"/>
  <c r="K89" s="1"/>
  <c r="I89"/>
  <c r="H89"/>
  <c r="E89"/>
  <c r="J88"/>
  <c r="I88"/>
  <c r="H88"/>
  <c r="E88"/>
  <c r="J87"/>
  <c r="K87" s="1"/>
  <c r="I87"/>
  <c r="H87"/>
  <c r="E87"/>
  <c r="J86"/>
  <c r="I86"/>
  <c r="H86"/>
  <c r="E86"/>
  <c r="J85"/>
  <c r="K85" s="1"/>
  <c r="I85"/>
  <c r="H85"/>
  <c r="E85"/>
  <c r="J84"/>
  <c r="I84"/>
  <c r="H84"/>
  <c r="E84"/>
  <c r="J83"/>
  <c r="K83" s="1"/>
  <c r="I83"/>
  <c r="H83"/>
  <c r="E83"/>
  <c r="J82"/>
  <c r="I82"/>
  <c r="H82"/>
  <c r="E82"/>
  <c r="J81"/>
  <c r="K81" s="1"/>
  <c r="I81"/>
  <c r="H81"/>
  <c r="E81"/>
  <c r="J80"/>
  <c r="I80"/>
  <c r="H80"/>
  <c r="E80"/>
  <c r="J79"/>
  <c r="K79" s="1"/>
  <c r="I79"/>
  <c r="H79"/>
  <c r="E79"/>
  <c r="J78"/>
  <c r="I78"/>
  <c r="H78"/>
  <c r="E78"/>
  <c r="J77"/>
  <c r="K77" s="1"/>
  <c r="I77"/>
  <c r="H77"/>
  <c r="E77"/>
  <c r="J76"/>
  <c r="I76"/>
  <c r="H76"/>
  <c r="E76"/>
  <c r="J75"/>
  <c r="K75" s="1"/>
  <c r="I75"/>
  <c r="H75"/>
  <c r="E75"/>
  <c r="J74"/>
  <c r="I74"/>
  <c r="H74"/>
  <c r="E74"/>
  <c r="J73"/>
  <c r="K73" s="1"/>
  <c r="I73"/>
  <c r="H73"/>
  <c r="E73"/>
  <c r="J72"/>
  <c r="I72"/>
  <c r="H72"/>
  <c r="E72"/>
  <c r="J71"/>
  <c r="K71" s="1"/>
  <c r="I71"/>
  <c r="H71"/>
  <c r="E71"/>
  <c r="J70"/>
  <c r="I70"/>
  <c r="H70"/>
  <c r="E70"/>
  <c r="J69"/>
  <c r="K69" s="1"/>
  <c r="I69"/>
  <c r="H69"/>
  <c r="E69"/>
  <c r="J68"/>
  <c r="I68"/>
  <c r="H68"/>
  <c r="E68"/>
  <c r="J67"/>
  <c r="K67" s="1"/>
  <c r="I67"/>
  <c r="H67"/>
  <c r="E67"/>
  <c r="J66"/>
  <c r="I66"/>
  <c r="H66"/>
  <c r="E66"/>
  <c r="J65"/>
  <c r="K65" s="1"/>
  <c r="I65"/>
  <c r="H65"/>
  <c r="E65"/>
  <c r="J64"/>
  <c r="I64"/>
  <c r="H64"/>
  <c r="E64"/>
  <c r="J63"/>
  <c r="K63" s="1"/>
  <c r="I63"/>
  <c r="H63"/>
  <c r="E63"/>
  <c r="J62"/>
  <c r="I62"/>
  <c r="H62"/>
  <c r="E62"/>
  <c r="J61"/>
  <c r="K61" s="1"/>
  <c r="I61"/>
  <c r="H61"/>
  <c r="E61"/>
  <c r="J60"/>
  <c r="I60"/>
  <c r="H60"/>
  <c r="E60"/>
  <c r="J59"/>
  <c r="K59" s="1"/>
  <c r="I59"/>
  <c r="H59"/>
  <c r="E59"/>
  <c r="J58"/>
  <c r="I58"/>
  <c r="H58"/>
  <c r="E58"/>
  <c r="J57"/>
  <c r="K57" s="1"/>
  <c r="I57"/>
  <c r="H57"/>
  <c r="E57"/>
  <c r="J56"/>
  <c r="I56"/>
  <c r="H56"/>
  <c r="E56"/>
  <c r="J55"/>
  <c r="K55" s="1"/>
  <c r="I55"/>
  <c r="H55"/>
  <c r="E55"/>
  <c r="J54"/>
  <c r="I54"/>
  <c r="H54"/>
  <c r="E54"/>
  <c r="J53"/>
  <c r="K53" s="1"/>
  <c r="I53"/>
  <c r="H53"/>
  <c r="E53"/>
  <c r="J52"/>
  <c r="I52"/>
  <c r="H52"/>
  <c r="E52"/>
  <c r="J51"/>
  <c r="K51" s="1"/>
  <c r="I51"/>
  <c r="H51"/>
  <c r="E51"/>
  <c r="J50"/>
  <c r="I50"/>
  <c r="H50"/>
  <c r="E50"/>
  <c r="J49"/>
  <c r="K49" s="1"/>
  <c r="I49"/>
  <c r="H49"/>
  <c r="E49"/>
  <c r="J48"/>
  <c r="I48"/>
  <c r="H48"/>
  <c r="E48"/>
  <c r="J47"/>
  <c r="K47" s="1"/>
  <c r="I47"/>
  <c r="H47"/>
  <c r="E47"/>
  <c r="J46"/>
  <c r="I46"/>
  <c r="H46"/>
  <c r="E46"/>
  <c r="J45"/>
  <c r="K45" s="1"/>
  <c r="I45"/>
  <c r="H45"/>
  <c r="E45"/>
  <c r="J44"/>
  <c r="I44"/>
  <c r="H44"/>
  <c r="E44"/>
  <c r="J43"/>
  <c r="K43" s="1"/>
  <c r="I43"/>
  <c r="H43"/>
  <c r="E43"/>
  <c r="J42"/>
  <c r="I42"/>
  <c r="H42"/>
  <c r="E42"/>
  <c r="J41"/>
  <c r="K41" s="1"/>
  <c r="I41"/>
  <c r="H41"/>
  <c r="E41"/>
  <c r="J40"/>
  <c r="I40"/>
  <c r="H40"/>
  <c r="E40"/>
  <c r="J39"/>
  <c r="K39" s="1"/>
  <c r="I39"/>
  <c r="H39"/>
  <c r="E39"/>
  <c r="J38"/>
  <c r="I38"/>
  <c r="H38"/>
  <c r="E38"/>
  <c r="J37"/>
  <c r="K37" s="1"/>
  <c r="I37"/>
  <c r="H37"/>
  <c r="E37"/>
  <c r="J36"/>
  <c r="I36"/>
  <c r="H36"/>
  <c r="E36"/>
  <c r="J35"/>
  <c r="K35" s="1"/>
  <c r="I35"/>
  <c r="H35"/>
  <c r="E35"/>
  <c r="J34"/>
  <c r="I34"/>
  <c r="H34"/>
  <c r="E34"/>
  <c r="J33"/>
  <c r="K33" s="1"/>
  <c r="I33"/>
  <c r="H33"/>
  <c r="E33"/>
  <c r="J32"/>
  <c r="I32"/>
  <c r="H32"/>
  <c r="E32"/>
  <c r="J31"/>
  <c r="K31" s="1"/>
  <c r="I31"/>
  <c r="H31"/>
  <c r="E31"/>
  <c r="J30"/>
  <c r="I30"/>
  <c r="H30"/>
  <c r="E30"/>
  <c r="J29"/>
  <c r="K29" s="1"/>
  <c r="I29"/>
  <c r="H29"/>
  <c r="E29"/>
  <c r="J28"/>
  <c r="I28"/>
  <c r="H28"/>
  <c r="E28"/>
  <c r="J27"/>
  <c r="K27" s="1"/>
  <c r="I27"/>
  <c r="H27"/>
  <c r="E27"/>
  <c r="J26"/>
  <c r="I26"/>
  <c r="H26"/>
  <c r="E26"/>
  <c r="J25"/>
  <c r="K25" s="1"/>
  <c r="I25"/>
  <c r="H25"/>
  <c r="E25"/>
  <c r="J24"/>
  <c r="I24"/>
  <c r="H24"/>
  <c r="E24"/>
  <c r="J23"/>
  <c r="K23" s="1"/>
  <c r="I23"/>
  <c r="H23"/>
  <c r="E23"/>
  <c r="J22"/>
  <c r="K22" s="1"/>
  <c r="I22"/>
  <c r="H22"/>
  <c r="E22"/>
  <c r="J21"/>
  <c r="K21" s="1"/>
  <c r="I21"/>
  <c r="H21"/>
  <c r="E21"/>
  <c r="J20"/>
  <c r="K20" s="1"/>
  <c r="I20"/>
  <c r="H20"/>
  <c r="E20"/>
  <c r="J19"/>
  <c r="K19" s="1"/>
  <c r="I19"/>
  <c r="H19"/>
  <c r="E19"/>
  <c r="J18"/>
  <c r="K18" s="1"/>
  <c r="I18"/>
  <c r="H18"/>
  <c r="E18"/>
  <c r="J17"/>
  <c r="K17" s="1"/>
  <c r="I17"/>
  <c r="H17"/>
  <c r="E17"/>
  <c r="J16"/>
  <c r="K16" s="1"/>
  <c r="I16"/>
  <c r="H16"/>
  <c r="E16"/>
  <c r="J15"/>
  <c r="K15" s="1"/>
  <c r="I15"/>
  <c r="H15"/>
  <c r="E15"/>
  <c r="J14"/>
  <c r="K14" s="1"/>
  <c r="I14"/>
  <c r="H14"/>
  <c r="E14"/>
  <c r="J13"/>
  <c r="K13" s="1"/>
  <c r="I13"/>
  <c r="H13"/>
  <c r="E13"/>
  <c r="J12"/>
  <c r="K12" s="1"/>
  <c r="I12"/>
  <c r="H12"/>
  <c r="E12"/>
  <c r="J11"/>
  <c r="K11" s="1"/>
  <c r="I11"/>
  <c r="H11"/>
  <c r="E11"/>
  <c r="G10"/>
  <c r="H10" s="1"/>
  <c r="F10"/>
  <c r="F203" s="1"/>
  <c r="D10"/>
  <c r="D203" s="1"/>
  <c r="C10"/>
  <c r="C203" s="1"/>
  <c r="I203" s="1"/>
  <c r="J9"/>
  <c r="K9" s="1"/>
  <c r="I9"/>
  <c r="H9"/>
  <c r="E9"/>
  <c r="J8"/>
  <c r="K8" s="1"/>
  <c r="I8"/>
  <c r="H8"/>
  <c r="E8"/>
  <c r="G225" i="153"/>
  <c r="F225"/>
  <c r="D225"/>
  <c r="E225" s="1"/>
  <c r="C225"/>
  <c r="I225" s="1"/>
  <c r="J224"/>
  <c r="I224"/>
  <c r="K224" s="1"/>
  <c r="H224"/>
  <c r="E224"/>
  <c r="J223"/>
  <c r="I223"/>
  <c r="K223" s="1"/>
  <c r="H223"/>
  <c r="E223"/>
  <c r="J222"/>
  <c r="K222" s="1"/>
  <c r="I222"/>
  <c r="H222"/>
  <c r="E222"/>
  <c r="J221"/>
  <c r="I221"/>
  <c r="K221" s="1"/>
  <c r="H221"/>
  <c r="E221"/>
  <c r="J220"/>
  <c r="K220" s="1"/>
  <c r="I220"/>
  <c r="H220"/>
  <c r="E220"/>
  <c r="J219"/>
  <c r="I219"/>
  <c r="K219" s="1"/>
  <c r="H219"/>
  <c r="E219"/>
  <c r="J218"/>
  <c r="K218" s="1"/>
  <c r="I218"/>
  <c r="H218"/>
  <c r="E218"/>
  <c r="J217"/>
  <c r="I217"/>
  <c r="K217" s="1"/>
  <c r="H217"/>
  <c r="E217"/>
  <c r="J216"/>
  <c r="K216" s="1"/>
  <c r="I216"/>
  <c r="H216"/>
  <c r="E216"/>
  <c r="J215"/>
  <c r="I215"/>
  <c r="K215" s="1"/>
  <c r="H215"/>
  <c r="E215"/>
  <c r="J214"/>
  <c r="K214" s="1"/>
  <c r="I214"/>
  <c r="H214"/>
  <c r="E214"/>
  <c r="J213"/>
  <c r="I213"/>
  <c r="K213" s="1"/>
  <c r="H213"/>
  <c r="E213"/>
  <c r="J212"/>
  <c r="K212" s="1"/>
  <c r="I212"/>
  <c r="H212"/>
  <c r="E212"/>
  <c r="J211"/>
  <c r="I211"/>
  <c r="K211" s="1"/>
  <c r="H211"/>
  <c r="E211"/>
  <c r="J210"/>
  <c r="K210" s="1"/>
  <c r="I210"/>
  <c r="H210"/>
  <c r="E210"/>
  <c r="J209"/>
  <c r="I209"/>
  <c r="K209" s="1"/>
  <c r="H209"/>
  <c r="E209"/>
  <c r="J208"/>
  <c r="K208" s="1"/>
  <c r="I208"/>
  <c r="H208"/>
  <c r="E208"/>
  <c r="J207"/>
  <c r="I207"/>
  <c r="K207" s="1"/>
  <c r="H207"/>
  <c r="E207"/>
  <c r="J206"/>
  <c r="K206" s="1"/>
  <c r="I206"/>
  <c r="H206"/>
  <c r="E206"/>
  <c r="J205"/>
  <c r="I205"/>
  <c r="K205" s="1"/>
  <c r="H205"/>
  <c r="E205"/>
  <c r="J204"/>
  <c r="K204" s="1"/>
  <c r="I204"/>
  <c r="H204"/>
  <c r="E204"/>
  <c r="J203"/>
  <c r="I203"/>
  <c r="K203" s="1"/>
  <c r="H203"/>
  <c r="E203"/>
  <c r="J202"/>
  <c r="K202" s="1"/>
  <c r="I202"/>
  <c r="H202"/>
  <c r="E202"/>
  <c r="J201"/>
  <c r="I201"/>
  <c r="K201" s="1"/>
  <c r="H201"/>
  <c r="E201"/>
  <c r="J200"/>
  <c r="K200" s="1"/>
  <c r="I200"/>
  <c r="H200"/>
  <c r="E200"/>
  <c r="J199"/>
  <c r="I199"/>
  <c r="K199" s="1"/>
  <c r="H199"/>
  <c r="E199"/>
  <c r="J198"/>
  <c r="K198" s="1"/>
  <c r="I198"/>
  <c r="H198"/>
  <c r="E198"/>
  <c r="J197"/>
  <c r="I197"/>
  <c r="K197" s="1"/>
  <c r="H197"/>
  <c r="E197"/>
  <c r="J196"/>
  <c r="K196" s="1"/>
  <c r="I196"/>
  <c r="H196"/>
  <c r="E196"/>
  <c r="J195"/>
  <c r="I195"/>
  <c r="K195" s="1"/>
  <c r="H195"/>
  <c r="E195"/>
  <c r="J194"/>
  <c r="K194" s="1"/>
  <c r="I194"/>
  <c r="H194"/>
  <c r="E194"/>
  <c r="J193"/>
  <c r="I193"/>
  <c r="K193" s="1"/>
  <c r="H193"/>
  <c r="E193"/>
  <c r="J192"/>
  <c r="K192" s="1"/>
  <c r="I192"/>
  <c r="H192"/>
  <c r="E192"/>
  <c r="J191"/>
  <c r="I191"/>
  <c r="K191" s="1"/>
  <c r="H191"/>
  <c r="E191"/>
  <c r="J190"/>
  <c r="K190" s="1"/>
  <c r="I190"/>
  <c r="H190"/>
  <c r="E190"/>
  <c r="J189"/>
  <c r="I189"/>
  <c r="K189" s="1"/>
  <c r="H189"/>
  <c r="E189"/>
  <c r="J188"/>
  <c r="K188" s="1"/>
  <c r="I188"/>
  <c r="H188"/>
  <c r="E188"/>
  <c r="J187"/>
  <c r="I187"/>
  <c r="K187" s="1"/>
  <c r="H187"/>
  <c r="E187"/>
  <c r="J186"/>
  <c r="K186" s="1"/>
  <c r="I186"/>
  <c r="H186"/>
  <c r="E186"/>
  <c r="J185"/>
  <c r="I185"/>
  <c r="K185" s="1"/>
  <c r="H185"/>
  <c r="E185"/>
  <c r="J184"/>
  <c r="K184" s="1"/>
  <c r="I184"/>
  <c r="H184"/>
  <c r="E184"/>
  <c r="J183"/>
  <c r="I183"/>
  <c r="K183" s="1"/>
  <c r="H183"/>
  <c r="E183"/>
  <c r="J182"/>
  <c r="K182" s="1"/>
  <c r="I182"/>
  <c r="H182"/>
  <c r="E182"/>
  <c r="J181"/>
  <c r="I181"/>
  <c r="K181" s="1"/>
  <c r="H181"/>
  <c r="E181"/>
  <c r="J180"/>
  <c r="K180" s="1"/>
  <c r="I180"/>
  <c r="H180"/>
  <c r="E180"/>
  <c r="J179"/>
  <c r="I179"/>
  <c r="K179" s="1"/>
  <c r="H179"/>
  <c r="E179"/>
  <c r="J178"/>
  <c r="K178" s="1"/>
  <c r="I178"/>
  <c r="H178"/>
  <c r="E178"/>
  <c r="J177"/>
  <c r="I177"/>
  <c r="K177" s="1"/>
  <c r="H177"/>
  <c r="E177"/>
  <c r="J176"/>
  <c r="K176" s="1"/>
  <c r="I176"/>
  <c r="H176"/>
  <c r="E176"/>
  <c r="J175"/>
  <c r="I175"/>
  <c r="K175" s="1"/>
  <c r="H175"/>
  <c r="E175"/>
  <c r="J174"/>
  <c r="K174" s="1"/>
  <c r="I174"/>
  <c r="H174"/>
  <c r="E174"/>
  <c r="J173"/>
  <c r="I173"/>
  <c r="K173" s="1"/>
  <c r="H173"/>
  <c r="E173"/>
  <c r="J172"/>
  <c r="K172" s="1"/>
  <c r="I172"/>
  <c r="H172"/>
  <c r="E172"/>
  <c r="G171"/>
  <c r="H171" s="1"/>
  <c r="F171"/>
  <c r="D171"/>
  <c r="E171" s="1"/>
  <c r="C171"/>
  <c r="I171" s="1"/>
  <c r="J170"/>
  <c r="K170" s="1"/>
  <c r="I170"/>
  <c r="H170"/>
  <c r="E170"/>
  <c r="J168"/>
  <c r="K168" s="1"/>
  <c r="I168"/>
  <c r="H168"/>
  <c r="E168"/>
  <c r="J167"/>
  <c r="I167"/>
  <c r="K167" s="1"/>
  <c r="H167"/>
  <c r="E167"/>
  <c r="J166"/>
  <c r="K166" s="1"/>
  <c r="I166"/>
  <c r="H166"/>
  <c r="E166"/>
  <c r="J165"/>
  <c r="I165"/>
  <c r="K165" s="1"/>
  <c r="H165"/>
  <c r="E165"/>
  <c r="J164"/>
  <c r="K164" s="1"/>
  <c r="I164"/>
  <c r="H164"/>
  <c r="E164"/>
  <c r="J163"/>
  <c r="I163"/>
  <c r="K163" s="1"/>
  <c r="H163"/>
  <c r="E163"/>
  <c r="J162"/>
  <c r="K162" s="1"/>
  <c r="I162"/>
  <c r="H162"/>
  <c r="E162"/>
  <c r="J161"/>
  <c r="I161"/>
  <c r="K161" s="1"/>
  <c r="H161"/>
  <c r="E161"/>
  <c r="J160"/>
  <c r="K160" s="1"/>
  <c r="I160"/>
  <c r="H160"/>
  <c r="E160"/>
  <c r="J159"/>
  <c r="K159" s="1"/>
  <c r="I159"/>
  <c r="H159"/>
  <c r="E159"/>
  <c r="J158"/>
  <c r="K158" s="1"/>
  <c r="I158"/>
  <c r="H158"/>
  <c r="E158"/>
  <c r="G157"/>
  <c r="H157" s="1"/>
  <c r="F157"/>
  <c r="D157"/>
  <c r="J157" s="1"/>
  <c r="K157" s="1"/>
  <c r="C157"/>
  <c r="I157" s="1"/>
  <c r="J156"/>
  <c r="K156" s="1"/>
  <c r="I156"/>
  <c r="H156"/>
  <c r="E156"/>
  <c r="J154"/>
  <c r="K154" s="1"/>
  <c r="I154"/>
  <c r="H154"/>
  <c r="E154"/>
  <c r="J153"/>
  <c r="K153" s="1"/>
  <c r="I153"/>
  <c r="H153"/>
  <c r="E153"/>
  <c r="J152"/>
  <c r="K152" s="1"/>
  <c r="I152"/>
  <c r="H152"/>
  <c r="E152"/>
  <c r="J151"/>
  <c r="K151" s="1"/>
  <c r="I151"/>
  <c r="H151"/>
  <c r="E151"/>
  <c r="J150"/>
  <c r="K150" s="1"/>
  <c r="I150"/>
  <c r="H150"/>
  <c r="E150"/>
  <c r="J149"/>
  <c r="K149" s="1"/>
  <c r="I149"/>
  <c r="H149"/>
  <c r="E149"/>
  <c r="J148"/>
  <c r="K148" s="1"/>
  <c r="I148"/>
  <c r="H148"/>
  <c r="E148"/>
  <c r="J147"/>
  <c r="K147" s="1"/>
  <c r="I147"/>
  <c r="H147"/>
  <c r="E147"/>
  <c r="J146"/>
  <c r="K146" s="1"/>
  <c r="I146"/>
  <c r="H146"/>
  <c r="E146"/>
  <c r="J145"/>
  <c r="K145" s="1"/>
  <c r="I145"/>
  <c r="H145"/>
  <c r="E145"/>
  <c r="J144"/>
  <c r="K144" s="1"/>
  <c r="I144"/>
  <c r="H144"/>
  <c r="E144"/>
  <c r="J143"/>
  <c r="K143" s="1"/>
  <c r="I143"/>
  <c r="H143"/>
  <c r="E143"/>
  <c r="J142"/>
  <c r="K142" s="1"/>
  <c r="I142"/>
  <c r="H142"/>
  <c r="E142"/>
  <c r="J141"/>
  <c r="K141" s="1"/>
  <c r="I141"/>
  <c r="H141"/>
  <c r="E141"/>
  <c r="J140"/>
  <c r="K140" s="1"/>
  <c r="I140"/>
  <c r="H140"/>
  <c r="E140"/>
  <c r="J139"/>
  <c r="K139" s="1"/>
  <c r="I139"/>
  <c r="H139"/>
  <c r="E139"/>
  <c r="J138"/>
  <c r="I138"/>
  <c r="H138"/>
  <c r="E138"/>
  <c r="J137"/>
  <c r="K137" s="1"/>
  <c r="I137"/>
  <c r="H137"/>
  <c r="E137"/>
  <c r="J136"/>
  <c r="I136"/>
  <c r="H136"/>
  <c r="E136"/>
  <c r="J135"/>
  <c r="K135" s="1"/>
  <c r="I135"/>
  <c r="H135"/>
  <c r="E135"/>
  <c r="J134"/>
  <c r="I134"/>
  <c r="K134" s="1"/>
  <c r="H134"/>
  <c r="E134"/>
  <c r="J133"/>
  <c r="K133" s="1"/>
  <c r="I133"/>
  <c r="H133"/>
  <c r="E133"/>
  <c r="J132"/>
  <c r="I132"/>
  <c r="K132" s="1"/>
  <c r="H132"/>
  <c r="E132"/>
  <c r="J131"/>
  <c r="K131" s="1"/>
  <c r="I131"/>
  <c r="H131"/>
  <c r="E131"/>
  <c r="J130"/>
  <c r="I130"/>
  <c r="H130"/>
  <c r="E130"/>
  <c r="J129"/>
  <c r="K129" s="1"/>
  <c r="I129"/>
  <c r="H129"/>
  <c r="E129"/>
  <c r="J128"/>
  <c r="I128"/>
  <c r="K128" s="1"/>
  <c r="H128"/>
  <c r="E128"/>
  <c r="J127"/>
  <c r="K127" s="1"/>
  <c r="I127"/>
  <c r="H127"/>
  <c r="E127"/>
  <c r="J126"/>
  <c r="I126"/>
  <c r="K126" s="1"/>
  <c r="H126"/>
  <c r="E126"/>
  <c r="J125"/>
  <c r="K125" s="1"/>
  <c r="I125"/>
  <c r="H125"/>
  <c r="E125"/>
  <c r="J124"/>
  <c r="I124"/>
  <c r="H124"/>
  <c r="E124"/>
  <c r="J123"/>
  <c r="K123" s="1"/>
  <c r="I123"/>
  <c r="H123"/>
  <c r="E123"/>
  <c r="J122"/>
  <c r="I122"/>
  <c r="H122"/>
  <c r="E122"/>
  <c r="G121"/>
  <c r="H121" s="1"/>
  <c r="F121"/>
  <c r="D121"/>
  <c r="E121" s="1"/>
  <c r="C121"/>
  <c r="I121" s="1"/>
  <c r="J120"/>
  <c r="I120"/>
  <c r="H120"/>
  <c r="E120"/>
  <c r="J118"/>
  <c r="K118" s="1"/>
  <c r="I118"/>
  <c r="H118"/>
  <c r="E118"/>
  <c r="J117"/>
  <c r="I117"/>
  <c r="K117" s="1"/>
  <c r="H117"/>
  <c r="E117"/>
  <c r="J116"/>
  <c r="K116" s="1"/>
  <c r="I116"/>
  <c r="H116"/>
  <c r="E116"/>
  <c r="J115"/>
  <c r="I115"/>
  <c r="K115" s="1"/>
  <c r="H115"/>
  <c r="E115"/>
  <c r="J114"/>
  <c r="K114" s="1"/>
  <c r="I114"/>
  <c r="H114"/>
  <c r="E114"/>
  <c r="J113"/>
  <c r="I113"/>
  <c r="K113" s="1"/>
  <c r="H113"/>
  <c r="E113"/>
  <c r="J112"/>
  <c r="K112" s="1"/>
  <c r="I112"/>
  <c r="H112"/>
  <c r="E112"/>
  <c r="J110"/>
  <c r="I110"/>
  <c r="K110" s="1"/>
  <c r="H110"/>
  <c r="E110"/>
  <c r="J109"/>
  <c r="K109" s="1"/>
  <c r="I109"/>
  <c r="H109"/>
  <c r="E109"/>
  <c r="J108"/>
  <c r="I108"/>
  <c r="K108" s="1"/>
  <c r="H108"/>
  <c r="E108"/>
  <c r="J107"/>
  <c r="H107"/>
  <c r="J106"/>
  <c r="K106" s="1"/>
  <c r="I106"/>
  <c r="H106"/>
  <c r="E106"/>
  <c r="J105"/>
  <c r="K105" s="1"/>
  <c r="I105"/>
  <c r="H105"/>
  <c r="E105"/>
  <c r="J104"/>
  <c r="K104" s="1"/>
  <c r="I104"/>
  <c r="H104"/>
  <c r="E104"/>
  <c r="J103"/>
  <c r="K103" s="1"/>
  <c r="I103"/>
  <c r="H103"/>
  <c r="E103"/>
  <c r="J102"/>
  <c r="K102" s="1"/>
  <c r="I102"/>
  <c r="H102"/>
  <c r="E102"/>
  <c r="J101"/>
  <c r="I101"/>
  <c r="K101" s="1"/>
  <c r="H101"/>
  <c r="E101"/>
  <c r="J100"/>
  <c r="K100" s="1"/>
  <c r="I100"/>
  <c r="H100"/>
  <c r="E100"/>
  <c r="J99"/>
  <c r="I99"/>
  <c r="K99" s="1"/>
  <c r="H99"/>
  <c r="E99"/>
  <c r="J98"/>
  <c r="K98" s="1"/>
  <c r="I98"/>
  <c r="H98"/>
  <c r="E98"/>
  <c r="J97"/>
  <c r="I97"/>
  <c r="K97" s="1"/>
  <c r="H97"/>
  <c r="E97"/>
  <c r="J96"/>
  <c r="K96" s="1"/>
  <c r="I96"/>
  <c r="H96"/>
  <c r="E96"/>
  <c r="J95"/>
  <c r="I95"/>
  <c r="K95" s="1"/>
  <c r="H95"/>
  <c r="E95"/>
  <c r="J94"/>
  <c r="K94" s="1"/>
  <c r="I94"/>
  <c r="H94"/>
  <c r="E94"/>
  <c r="J93"/>
  <c r="I93"/>
  <c r="K93" s="1"/>
  <c r="H93"/>
  <c r="E93"/>
  <c r="J92"/>
  <c r="K92" s="1"/>
  <c r="I92"/>
  <c r="H92"/>
  <c r="E92"/>
  <c r="J91"/>
  <c r="I91"/>
  <c r="K91" s="1"/>
  <c r="H91"/>
  <c r="E91"/>
  <c r="J90"/>
  <c r="K90" s="1"/>
  <c r="I90"/>
  <c r="H90"/>
  <c r="E90"/>
  <c r="J89"/>
  <c r="I89"/>
  <c r="K89" s="1"/>
  <c r="H89"/>
  <c r="E89"/>
  <c r="J88"/>
  <c r="K88" s="1"/>
  <c r="I88"/>
  <c r="H88"/>
  <c r="E88"/>
  <c r="J87"/>
  <c r="I87"/>
  <c r="K87" s="1"/>
  <c r="H87"/>
  <c r="E87"/>
  <c r="J86"/>
  <c r="K86" s="1"/>
  <c r="I86"/>
  <c r="H86"/>
  <c r="E86"/>
  <c r="J85"/>
  <c r="I85"/>
  <c r="K85" s="1"/>
  <c r="H85"/>
  <c r="E85"/>
  <c r="J84"/>
  <c r="K84" s="1"/>
  <c r="I84"/>
  <c r="H84"/>
  <c r="E84"/>
  <c r="J83"/>
  <c r="K83" s="1"/>
  <c r="I83"/>
  <c r="H83"/>
  <c r="E83"/>
  <c r="J82"/>
  <c r="K82" s="1"/>
  <c r="I82"/>
  <c r="H82"/>
  <c r="E82"/>
  <c r="J81"/>
  <c r="K81" s="1"/>
  <c r="I81"/>
  <c r="H81"/>
  <c r="E81"/>
  <c r="J80"/>
  <c r="K80" s="1"/>
  <c r="I80"/>
  <c r="H80"/>
  <c r="E80"/>
  <c r="J79"/>
  <c r="K79" s="1"/>
  <c r="I79"/>
  <c r="H79"/>
  <c r="E79"/>
  <c r="J78"/>
  <c r="K78" s="1"/>
  <c r="I78"/>
  <c r="H78"/>
  <c r="E78"/>
  <c r="J77"/>
  <c r="K77" s="1"/>
  <c r="I77"/>
  <c r="H77"/>
  <c r="E77"/>
  <c r="J76"/>
  <c r="K76" s="1"/>
  <c r="I76"/>
  <c r="H76"/>
  <c r="E76"/>
  <c r="J75"/>
  <c r="K75" s="1"/>
  <c r="I75"/>
  <c r="H75"/>
  <c r="E75"/>
  <c r="J74"/>
  <c r="K74" s="1"/>
  <c r="I74"/>
  <c r="H74"/>
  <c r="E74"/>
  <c r="J73"/>
  <c r="I73"/>
  <c r="K73" s="1"/>
  <c r="H73"/>
  <c r="E73"/>
  <c r="J72"/>
  <c r="K72" s="1"/>
  <c r="I72"/>
  <c r="H72"/>
  <c r="E72"/>
  <c r="J71"/>
  <c r="I71"/>
  <c r="K71" s="1"/>
  <c r="H71"/>
  <c r="E71"/>
  <c r="J70"/>
  <c r="K70" s="1"/>
  <c r="I70"/>
  <c r="H70"/>
  <c r="E70"/>
  <c r="J69"/>
  <c r="I69"/>
  <c r="K69" s="1"/>
  <c r="H69"/>
  <c r="E69"/>
  <c r="J68"/>
  <c r="K68" s="1"/>
  <c r="I68"/>
  <c r="H68"/>
  <c r="E68"/>
  <c r="J67"/>
  <c r="I67"/>
  <c r="K67" s="1"/>
  <c r="H67"/>
  <c r="E67"/>
  <c r="J66"/>
  <c r="K66" s="1"/>
  <c r="I66"/>
  <c r="H66"/>
  <c r="E66"/>
  <c r="J65"/>
  <c r="I65"/>
  <c r="K65" s="1"/>
  <c r="H65"/>
  <c r="E65"/>
  <c r="J64"/>
  <c r="K64" s="1"/>
  <c r="I64"/>
  <c r="H64"/>
  <c r="E64"/>
  <c r="J63"/>
  <c r="I63"/>
  <c r="K63" s="1"/>
  <c r="H63"/>
  <c r="E63"/>
  <c r="J62"/>
  <c r="K62" s="1"/>
  <c r="I62"/>
  <c r="H62"/>
  <c r="E62"/>
  <c r="J61"/>
  <c r="I61"/>
  <c r="K61" s="1"/>
  <c r="H61"/>
  <c r="E61"/>
  <c r="G60"/>
  <c r="H60" s="1"/>
  <c r="F60"/>
  <c r="D60"/>
  <c r="E60" s="1"/>
  <c r="C60"/>
  <c r="I60" s="1"/>
  <c r="J59"/>
  <c r="I59"/>
  <c r="H59"/>
  <c r="E59"/>
  <c r="J57"/>
  <c r="K57" s="1"/>
  <c r="I57"/>
  <c r="H57"/>
  <c r="E57"/>
  <c r="J56"/>
  <c r="I56"/>
  <c r="K56" s="1"/>
  <c r="H56"/>
  <c r="E56"/>
  <c r="J55"/>
  <c r="K55" s="1"/>
  <c r="I55"/>
  <c r="H55"/>
  <c r="E55"/>
  <c r="J54"/>
  <c r="I54"/>
  <c r="K54" s="1"/>
  <c r="H54"/>
  <c r="E54"/>
  <c r="J53"/>
  <c r="K53" s="1"/>
  <c r="I53"/>
  <c r="H53"/>
  <c r="E53"/>
  <c r="J52"/>
  <c r="I52"/>
  <c r="K52" s="1"/>
  <c r="H52"/>
  <c r="E52"/>
  <c r="J51"/>
  <c r="K51" s="1"/>
  <c r="I51"/>
  <c r="H51"/>
  <c r="E51"/>
  <c r="J50"/>
  <c r="I50"/>
  <c r="K50" s="1"/>
  <c r="H50"/>
  <c r="E50"/>
  <c r="J49"/>
  <c r="K49" s="1"/>
  <c r="I49"/>
  <c r="H49"/>
  <c r="E49"/>
  <c r="J48"/>
  <c r="K48" s="1"/>
  <c r="I48"/>
  <c r="H48"/>
  <c r="E48"/>
  <c r="J47"/>
  <c r="K47" s="1"/>
  <c r="I47"/>
  <c r="H47"/>
  <c r="E47"/>
  <c r="J46"/>
  <c r="K46" s="1"/>
  <c r="I46"/>
  <c r="H46"/>
  <c r="E46"/>
  <c r="J45"/>
  <c r="K45" s="1"/>
  <c r="I45"/>
  <c r="H45"/>
  <c r="E45"/>
  <c r="J44"/>
  <c r="K44" s="1"/>
  <c r="I44"/>
  <c r="H44"/>
  <c r="E44"/>
  <c r="J43"/>
  <c r="K43" s="1"/>
  <c r="I43"/>
  <c r="H43"/>
  <c r="E43"/>
  <c r="J42"/>
  <c r="I42"/>
  <c r="K42" s="1"/>
  <c r="H42"/>
  <c r="E42"/>
  <c r="J41"/>
  <c r="K41" s="1"/>
  <c r="I41"/>
  <c r="H41"/>
  <c r="E41"/>
  <c r="J40"/>
  <c r="I40"/>
  <c r="K40" s="1"/>
  <c r="H40"/>
  <c r="E40"/>
  <c r="J39"/>
  <c r="K39" s="1"/>
  <c r="I39"/>
  <c r="H39"/>
  <c r="E39"/>
  <c r="J38"/>
  <c r="I38"/>
  <c r="K38" s="1"/>
  <c r="H38"/>
  <c r="E38"/>
  <c r="J37"/>
  <c r="K37" s="1"/>
  <c r="I37"/>
  <c r="H37"/>
  <c r="E37"/>
  <c r="J36"/>
  <c r="I36"/>
  <c r="K36" s="1"/>
  <c r="H36"/>
  <c r="E36"/>
  <c r="J35"/>
  <c r="K35" s="1"/>
  <c r="I35"/>
  <c r="H35"/>
  <c r="E35"/>
  <c r="J34"/>
  <c r="I34"/>
  <c r="K34" s="1"/>
  <c r="H34"/>
  <c r="E34"/>
  <c r="J33"/>
  <c r="K33" s="1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8"/>
  <c r="I28"/>
  <c r="K28" s="1"/>
  <c r="H28"/>
  <c r="E28"/>
  <c r="J27"/>
  <c r="K27" s="1"/>
  <c r="I27"/>
  <c r="H27"/>
  <c r="E27"/>
  <c r="J26"/>
  <c r="I26"/>
  <c r="K26" s="1"/>
  <c r="H26"/>
  <c r="E26"/>
  <c r="J25"/>
  <c r="K25" s="1"/>
  <c r="I25"/>
  <c r="H25"/>
  <c r="E25"/>
  <c r="J24"/>
  <c r="I24"/>
  <c r="K24" s="1"/>
  <c r="H24"/>
  <c r="E24"/>
  <c r="J23"/>
  <c r="K23" s="1"/>
  <c r="I23"/>
  <c r="H23"/>
  <c r="E23"/>
  <c r="J22"/>
  <c r="I22"/>
  <c r="K22" s="1"/>
  <c r="H22"/>
  <c r="E22"/>
  <c r="J21"/>
  <c r="K21" s="1"/>
  <c r="I21"/>
  <c r="H21"/>
  <c r="E21"/>
  <c r="J20"/>
  <c r="I20"/>
  <c r="K20" s="1"/>
  <c r="H20"/>
  <c r="E20"/>
  <c r="J19"/>
  <c r="K19" s="1"/>
  <c r="I19"/>
  <c r="H19"/>
  <c r="E19"/>
  <c r="J18"/>
  <c r="I18"/>
  <c r="K18" s="1"/>
  <c r="H18"/>
  <c r="E18"/>
  <c r="J17"/>
  <c r="K17" s="1"/>
  <c r="I17"/>
  <c r="H17"/>
  <c r="E17"/>
  <c r="J16"/>
  <c r="I16"/>
  <c r="K16" s="1"/>
  <c r="H16"/>
  <c r="E16"/>
  <c r="J15"/>
  <c r="K15" s="1"/>
  <c r="I15"/>
  <c r="H15"/>
  <c r="E15"/>
  <c r="J14"/>
  <c r="I14"/>
  <c r="K14" s="1"/>
  <c r="H14"/>
  <c r="E14"/>
  <c r="J13"/>
  <c r="K13" s="1"/>
  <c r="I13"/>
  <c r="H13"/>
  <c r="E13"/>
  <c r="J12"/>
  <c r="I12"/>
  <c r="K12" s="1"/>
  <c r="H12"/>
  <c r="E12"/>
  <c r="J11"/>
  <c r="K11" s="1"/>
  <c r="I11"/>
  <c r="H11"/>
  <c r="E11"/>
  <c r="G10"/>
  <c r="H10" s="1"/>
  <c r="F10"/>
  <c r="F226" s="1"/>
  <c r="D10"/>
  <c r="D226" s="1"/>
  <c r="C10"/>
  <c r="C226" s="1"/>
  <c r="I226" s="1"/>
  <c r="J9"/>
  <c r="K9" s="1"/>
  <c r="I9"/>
  <c r="H9"/>
  <c r="E9"/>
  <c r="I21" i="208"/>
  <c r="I20"/>
  <c r="I19"/>
  <c r="I18"/>
  <c r="I17"/>
  <c r="I16"/>
  <c r="I15"/>
  <c r="I14"/>
  <c r="I13"/>
  <c r="I12"/>
  <c r="I11"/>
  <c r="I10"/>
  <c r="I9"/>
  <c r="I8"/>
  <c r="H22"/>
  <c r="I22" s="1"/>
  <c r="G22"/>
  <c r="O67" i="209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B20" i="273"/>
  <c r="G166" i="258"/>
  <c r="H166"/>
  <c r="F166"/>
  <c r="D166"/>
  <c r="J166" s="1"/>
  <c r="C166"/>
  <c r="I166"/>
  <c r="J165"/>
  <c r="K165"/>
  <c r="I165"/>
  <c r="H165"/>
  <c r="E165"/>
  <c r="J164"/>
  <c r="I164"/>
  <c r="H164"/>
  <c r="E164"/>
  <c r="J163"/>
  <c r="K163" s="1"/>
  <c r="I163"/>
  <c r="H163"/>
  <c r="E163"/>
  <c r="J162"/>
  <c r="I162"/>
  <c r="H162"/>
  <c r="E162"/>
  <c r="J161"/>
  <c r="K161"/>
  <c r="I161"/>
  <c r="H161"/>
  <c r="E161"/>
  <c r="J160"/>
  <c r="I160"/>
  <c r="H160"/>
  <c r="E160"/>
  <c r="J159"/>
  <c r="I159"/>
  <c r="H159"/>
  <c r="E159"/>
  <c r="J158"/>
  <c r="I158"/>
  <c r="H158"/>
  <c r="E158"/>
  <c r="J157"/>
  <c r="K157" s="1"/>
  <c r="I157"/>
  <c r="H157"/>
  <c r="E157"/>
  <c r="J156"/>
  <c r="I156"/>
  <c r="H156"/>
  <c r="E156"/>
  <c r="J155"/>
  <c r="K155"/>
  <c r="I155"/>
  <c r="H155"/>
  <c r="E155"/>
  <c r="J154"/>
  <c r="I154"/>
  <c r="H154"/>
  <c r="E154"/>
  <c r="G151"/>
  <c r="F151"/>
  <c r="D151"/>
  <c r="J151" s="1"/>
  <c r="C151"/>
  <c r="I151" s="1"/>
  <c r="J144"/>
  <c r="I144"/>
  <c r="K144" s="1"/>
  <c r="H144"/>
  <c r="E144"/>
  <c r="J143"/>
  <c r="K143" s="1"/>
  <c r="I143"/>
  <c r="H143"/>
  <c r="E143"/>
  <c r="J142"/>
  <c r="I142"/>
  <c r="H142"/>
  <c r="E142"/>
  <c r="J141"/>
  <c r="K141" s="1"/>
  <c r="I141"/>
  <c r="H141"/>
  <c r="E141"/>
  <c r="J140"/>
  <c r="I140"/>
  <c r="H140"/>
  <c r="E140"/>
  <c r="J139"/>
  <c r="K139" s="1"/>
  <c r="I139"/>
  <c r="H139"/>
  <c r="E139"/>
  <c r="J138"/>
  <c r="I138"/>
  <c r="K138" s="1"/>
  <c r="H138"/>
  <c r="E138"/>
  <c r="J137"/>
  <c r="K137" s="1"/>
  <c r="I137"/>
  <c r="H137"/>
  <c r="E137"/>
  <c r="J136"/>
  <c r="I136"/>
  <c r="H136"/>
  <c r="E136"/>
  <c r="J135"/>
  <c r="K135" s="1"/>
  <c r="I135"/>
  <c r="H135"/>
  <c r="E135"/>
  <c r="J134"/>
  <c r="I134"/>
  <c r="K134" s="1"/>
  <c r="H134"/>
  <c r="E134"/>
  <c r="J133"/>
  <c r="K133" s="1"/>
  <c r="I133"/>
  <c r="H133"/>
  <c r="E133"/>
  <c r="J132"/>
  <c r="I132"/>
  <c r="K132" s="1"/>
  <c r="H132"/>
  <c r="E132"/>
  <c r="J131"/>
  <c r="K131" s="1"/>
  <c r="I131"/>
  <c r="H131"/>
  <c r="E131"/>
  <c r="J130"/>
  <c r="I130"/>
  <c r="H130"/>
  <c r="E130"/>
  <c r="J129"/>
  <c r="K129" s="1"/>
  <c r="I129"/>
  <c r="H129"/>
  <c r="E129"/>
  <c r="J128"/>
  <c r="I128"/>
  <c r="H128"/>
  <c r="E128"/>
  <c r="J127"/>
  <c r="K127" s="1"/>
  <c r="I127"/>
  <c r="H127"/>
  <c r="E127"/>
  <c r="J126"/>
  <c r="I126"/>
  <c r="K126" s="1"/>
  <c r="H126"/>
  <c r="E126"/>
  <c r="J125"/>
  <c r="K125" s="1"/>
  <c r="I125"/>
  <c r="H125"/>
  <c r="E125"/>
  <c r="J124"/>
  <c r="I124"/>
  <c r="H124"/>
  <c r="E124"/>
  <c r="J123"/>
  <c r="K123" s="1"/>
  <c r="I123"/>
  <c r="H123"/>
  <c r="E123"/>
  <c r="J122"/>
  <c r="I122"/>
  <c r="H122"/>
  <c r="E122"/>
  <c r="J121"/>
  <c r="K121" s="1"/>
  <c r="I121"/>
  <c r="H121"/>
  <c r="E121"/>
  <c r="J120"/>
  <c r="I120"/>
  <c r="H120"/>
  <c r="E120"/>
  <c r="J119"/>
  <c r="K119" s="1"/>
  <c r="I119"/>
  <c r="H119"/>
  <c r="E119"/>
  <c r="J118"/>
  <c r="I118"/>
  <c r="H118"/>
  <c r="E118"/>
  <c r="J117"/>
  <c r="K117" s="1"/>
  <c r="I117"/>
  <c r="H117"/>
  <c r="E117"/>
  <c r="J116"/>
  <c r="I116"/>
  <c r="K116" s="1"/>
  <c r="H116"/>
  <c r="E116"/>
  <c r="J115"/>
  <c r="K115" s="1"/>
  <c r="I115"/>
  <c r="H115"/>
  <c r="E115"/>
  <c r="J114"/>
  <c r="I114"/>
  <c r="K114" s="1"/>
  <c r="H114"/>
  <c r="E114"/>
  <c r="J113"/>
  <c r="K113" s="1"/>
  <c r="I113"/>
  <c r="H113"/>
  <c r="E113"/>
  <c r="J112"/>
  <c r="I112"/>
  <c r="H112"/>
  <c r="E112"/>
  <c r="J111"/>
  <c r="K111" s="1"/>
  <c r="I111"/>
  <c r="H111"/>
  <c r="E111"/>
  <c r="J110"/>
  <c r="I110"/>
  <c r="H110"/>
  <c r="E110"/>
  <c r="J109"/>
  <c r="K109" s="1"/>
  <c r="I109"/>
  <c r="H109"/>
  <c r="E109"/>
  <c r="J108"/>
  <c r="I108"/>
  <c r="H108"/>
  <c r="E108"/>
  <c r="J107"/>
  <c r="K107" s="1"/>
  <c r="I107"/>
  <c r="H107"/>
  <c r="E107"/>
  <c r="J106"/>
  <c r="I106"/>
  <c r="K106" s="1"/>
  <c r="H106"/>
  <c r="E106"/>
  <c r="J105"/>
  <c r="K105" s="1"/>
  <c r="I105"/>
  <c r="H105"/>
  <c r="E105"/>
  <c r="J104"/>
  <c r="I104"/>
  <c r="H104"/>
  <c r="E104"/>
  <c r="J103"/>
  <c r="K103" s="1"/>
  <c r="I103"/>
  <c r="H103"/>
  <c r="E103"/>
  <c r="J102"/>
  <c r="I102"/>
  <c r="H102"/>
  <c r="E102"/>
  <c r="J101"/>
  <c r="K101" s="1"/>
  <c r="I101"/>
  <c r="H101"/>
  <c r="E101"/>
  <c r="J100"/>
  <c r="I100"/>
  <c r="H100"/>
  <c r="E100"/>
  <c r="J99"/>
  <c r="K99" s="1"/>
  <c r="I99"/>
  <c r="H99"/>
  <c r="E99"/>
  <c r="J98"/>
  <c r="I98"/>
  <c r="H98"/>
  <c r="E98"/>
  <c r="J97"/>
  <c r="K97" s="1"/>
  <c r="I97"/>
  <c r="H97"/>
  <c r="E97"/>
  <c r="J96"/>
  <c r="I96"/>
  <c r="H96"/>
  <c r="E96"/>
  <c r="J95"/>
  <c r="K95" s="1"/>
  <c r="I95"/>
  <c r="H95"/>
  <c r="E95"/>
  <c r="J94"/>
  <c r="I94"/>
  <c r="H94"/>
  <c r="E94"/>
  <c r="J93"/>
  <c r="K93" s="1"/>
  <c r="I93"/>
  <c r="H93"/>
  <c r="E93"/>
  <c r="J92"/>
  <c r="I92"/>
  <c r="H92"/>
  <c r="E92"/>
  <c r="J91"/>
  <c r="K91" s="1"/>
  <c r="I91"/>
  <c r="H91"/>
  <c r="E91"/>
  <c r="J90"/>
  <c r="I90"/>
  <c r="H90"/>
  <c r="E90"/>
  <c r="J89"/>
  <c r="K89" s="1"/>
  <c r="I89"/>
  <c r="H89"/>
  <c r="E89"/>
  <c r="J88"/>
  <c r="I88"/>
  <c r="H88"/>
  <c r="E88"/>
  <c r="J87"/>
  <c r="K87" s="1"/>
  <c r="I87"/>
  <c r="H87"/>
  <c r="E87"/>
  <c r="J86"/>
  <c r="I86"/>
  <c r="H86"/>
  <c r="E86"/>
  <c r="J85"/>
  <c r="K85" s="1"/>
  <c r="I85"/>
  <c r="H85"/>
  <c r="E85"/>
  <c r="J84"/>
  <c r="I84"/>
  <c r="H84"/>
  <c r="E84"/>
  <c r="J83"/>
  <c r="I83"/>
  <c r="H83"/>
  <c r="E83"/>
  <c r="J82"/>
  <c r="I82"/>
  <c r="H82"/>
  <c r="E82"/>
  <c r="J81"/>
  <c r="I81"/>
  <c r="H81"/>
  <c r="E81"/>
  <c r="J80"/>
  <c r="I80"/>
  <c r="H80"/>
  <c r="E80"/>
  <c r="J79"/>
  <c r="I79"/>
  <c r="H79"/>
  <c r="E79"/>
  <c r="J78"/>
  <c r="I78"/>
  <c r="H78"/>
  <c r="E78"/>
  <c r="J77"/>
  <c r="I77"/>
  <c r="H77"/>
  <c r="E77"/>
  <c r="J76"/>
  <c r="I76"/>
  <c r="H76"/>
  <c r="E76"/>
  <c r="J75"/>
  <c r="I75"/>
  <c r="H75"/>
  <c r="E75"/>
  <c r="J74"/>
  <c r="I74"/>
  <c r="H74"/>
  <c r="E74"/>
  <c r="J73"/>
  <c r="I73"/>
  <c r="H73"/>
  <c r="E73"/>
  <c r="J72"/>
  <c r="I72"/>
  <c r="H72"/>
  <c r="E72"/>
  <c r="J71"/>
  <c r="I71"/>
  <c r="H71"/>
  <c r="E71"/>
  <c r="J70"/>
  <c r="I70"/>
  <c r="H70"/>
  <c r="E70"/>
  <c r="J69"/>
  <c r="I69"/>
  <c r="H69"/>
  <c r="E69"/>
  <c r="J68"/>
  <c r="I68"/>
  <c r="H68"/>
  <c r="E68"/>
  <c r="J67"/>
  <c r="I67"/>
  <c r="H67"/>
  <c r="E67"/>
  <c r="G64"/>
  <c r="F64"/>
  <c r="F167" s="1"/>
  <c r="D64"/>
  <c r="C64"/>
  <c r="C167" s="1"/>
  <c r="I167" s="1"/>
  <c r="J63"/>
  <c r="I63"/>
  <c r="H63"/>
  <c r="E63"/>
  <c r="J57"/>
  <c r="I57"/>
  <c r="H57"/>
  <c r="E57"/>
  <c r="J56"/>
  <c r="I56"/>
  <c r="H56"/>
  <c r="E56"/>
  <c r="J55"/>
  <c r="I55"/>
  <c r="H55"/>
  <c r="E55"/>
  <c r="J54"/>
  <c r="I54"/>
  <c r="H54"/>
  <c r="E54"/>
  <c r="J53"/>
  <c r="I53"/>
  <c r="H53"/>
  <c r="E53"/>
  <c r="J52"/>
  <c r="I52"/>
  <c r="H52"/>
  <c r="E52"/>
  <c r="J51"/>
  <c r="I51"/>
  <c r="H51"/>
  <c r="E51"/>
  <c r="J50"/>
  <c r="I50"/>
  <c r="K50" s="1"/>
  <c r="H50"/>
  <c r="E50"/>
  <c r="J49"/>
  <c r="I49"/>
  <c r="H49"/>
  <c r="E49"/>
  <c r="J48"/>
  <c r="I48"/>
  <c r="K48" s="1"/>
  <c r="H48"/>
  <c r="E48"/>
  <c r="J47"/>
  <c r="I47"/>
  <c r="H47"/>
  <c r="E47"/>
  <c r="J46"/>
  <c r="I46"/>
  <c r="K46" s="1"/>
  <c r="H46"/>
  <c r="E46"/>
  <c r="J45"/>
  <c r="I45"/>
  <c r="H45"/>
  <c r="E45"/>
  <c r="J44"/>
  <c r="I44"/>
  <c r="K44" s="1"/>
  <c r="H44"/>
  <c r="E44"/>
  <c r="J43"/>
  <c r="I43"/>
  <c r="H43"/>
  <c r="E43"/>
  <c r="J42"/>
  <c r="I42"/>
  <c r="K42" s="1"/>
  <c r="H42"/>
  <c r="E42"/>
  <c r="J41"/>
  <c r="I41"/>
  <c r="H41"/>
  <c r="E41"/>
  <c r="J40"/>
  <c r="I40"/>
  <c r="H40"/>
  <c r="E40"/>
  <c r="J39"/>
  <c r="I39"/>
  <c r="H39"/>
  <c r="E39"/>
  <c r="J38"/>
  <c r="I38"/>
  <c r="K38" s="1"/>
  <c r="H38"/>
  <c r="E38"/>
  <c r="J37"/>
  <c r="I37"/>
  <c r="H37"/>
  <c r="E37"/>
  <c r="J36"/>
  <c r="I36"/>
  <c r="K36" s="1"/>
  <c r="H36"/>
  <c r="E36"/>
  <c r="J35"/>
  <c r="I35"/>
  <c r="H35"/>
  <c r="E35"/>
  <c r="J34"/>
  <c r="I34"/>
  <c r="K34" s="1"/>
  <c r="H34"/>
  <c r="E34"/>
  <c r="J33"/>
  <c r="I33"/>
  <c r="H33"/>
  <c r="E33"/>
  <c r="J32"/>
  <c r="I32"/>
  <c r="K32" s="1"/>
  <c r="H32"/>
  <c r="E32"/>
  <c r="J31"/>
  <c r="I31"/>
  <c r="H31"/>
  <c r="E31"/>
  <c r="J30"/>
  <c r="I30"/>
  <c r="K30" s="1"/>
  <c r="H30"/>
  <c r="E30"/>
  <c r="J29"/>
  <c r="I29"/>
  <c r="H29"/>
  <c r="E29"/>
  <c r="J28"/>
  <c r="I28"/>
  <c r="K28" s="1"/>
  <c r="H28"/>
  <c r="E28"/>
  <c r="J27"/>
  <c r="I27"/>
  <c r="H27"/>
  <c r="E27"/>
  <c r="J26"/>
  <c r="I26"/>
  <c r="H26"/>
  <c r="E26"/>
  <c r="J25"/>
  <c r="I25"/>
  <c r="H25"/>
  <c r="E25"/>
  <c r="J24"/>
  <c r="I24"/>
  <c r="H24"/>
  <c r="E24"/>
  <c r="J23"/>
  <c r="I23"/>
  <c r="H23"/>
  <c r="E23"/>
  <c r="J22"/>
  <c r="I22"/>
  <c r="H22"/>
  <c r="E22"/>
  <c r="J21"/>
  <c r="I21"/>
  <c r="H21"/>
  <c r="E21"/>
  <c r="J20"/>
  <c r="I20"/>
  <c r="K20" s="1"/>
  <c r="H20"/>
  <c r="E20"/>
  <c r="J19"/>
  <c r="I19"/>
  <c r="H19"/>
  <c r="E19"/>
  <c r="J18"/>
  <c r="I18"/>
  <c r="K18" s="1"/>
  <c r="H18"/>
  <c r="E18"/>
  <c r="J17"/>
  <c r="I17"/>
  <c r="H17"/>
  <c r="E17"/>
  <c r="J16"/>
  <c r="I16"/>
  <c r="H16"/>
  <c r="E16"/>
  <c r="J15"/>
  <c r="I15"/>
  <c r="H15"/>
  <c r="E15"/>
  <c r="J14"/>
  <c r="I14"/>
  <c r="H14"/>
  <c r="E14"/>
  <c r="J13"/>
  <c r="I13"/>
  <c r="H13"/>
  <c r="E13"/>
  <c r="J12"/>
  <c r="K12" s="1"/>
  <c r="I12"/>
  <c r="H12"/>
  <c r="E12"/>
  <c r="J11"/>
  <c r="I11"/>
  <c r="H11"/>
  <c r="E11"/>
  <c r="J10"/>
  <c r="K10" s="1"/>
  <c r="I10"/>
  <c r="H10"/>
  <c r="E10"/>
  <c r="G134" i="239"/>
  <c r="F134"/>
  <c r="D134"/>
  <c r="E134"/>
  <c r="C134"/>
  <c r="I134"/>
  <c r="J133"/>
  <c r="K133"/>
  <c r="I133"/>
  <c r="H133"/>
  <c r="E133"/>
  <c r="J132"/>
  <c r="I132"/>
  <c r="H132"/>
  <c r="E132"/>
  <c r="J131"/>
  <c r="K131" s="1"/>
  <c r="I131"/>
  <c r="H131"/>
  <c r="E131"/>
  <c r="J130"/>
  <c r="I130"/>
  <c r="H130"/>
  <c r="E130"/>
  <c r="J129"/>
  <c r="K129"/>
  <c r="I129"/>
  <c r="H129"/>
  <c r="E129"/>
  <c r="J128"/>
  <c r="I128"/>
  <c r="H128"/>
  <c r="E128"/>
  <c r="J127"/>
  <c r="K127" s="1"/>
  <c r="I127"/>
  <c r="H127"/>
  <c r="E127"/>
  <c r="J126"/>
  <c r="I126"/>
  <c r="H126"/>
  <c r="E126"/>
  <c r="J125"/>
  <c r="K125"/>
  <c r="I125"/>
  <c r="H125"/>
  <c r="E125"/>
  <c r="J124"/>
  <c r="I124"/>
  <c r="H124"/>
  <c r="E124"/>
  <c r="J123"/>
  <c r="K123" s="1"/>
  <c r="I123"/>
  <c r="H123"/>
  <c r="E123"/>
  <c r="J122"/>
  <c r="I122"/>
  <c r="K122" s="1"/>
  <c r="H122"/>
  <c r="E122"/>
  <c r="G120"/>
  <c r="F120"/>
  <c r="D120"/>
  <c r="C120"/>
  <c r="J119"/>
  <c r="K119" s="1"/>
  <c r="I119"/>
  <c r="H119"/>
  <c r="E119"/>
  <c r="J111"/>
  <c r="I111"/>
  <c r="H111"/>
  <c r="E111"/>
  <c r="J110"/>
  <c r="I110"/>
  <c r="H110"/>
  <c r="E110"/>
  <c r="J109"/>
  <c r="I109"/>
  <c r="H109"/>
  <c r="E109"/>
  <c r="J108"/>
  <c r="I108"/>
  <c r="H108"/>
  <c r="E108"/>
  <c r="J107"/>
  <c r="I107"/>
  <c r="H107"/>
  <c r="E107"/>
  <c r="J106"/>
  <c r="I106"/>
  <c r="H106"/>
  <c r="E106"/>
  <c r="J105"/>
  <c r="I105"/>
  <c r="H105"/>
  <c r="E105"/>
  <c r="J104"/>
  <c r="I104"/>
  <c r="H104"/>
  <c r="E104"/>
  <c r="J103"/>
  <c r="I103"/>
  <c r="H103"/>
  <c r="E103"/>
  <c r="J102"/>
  <c r="I102"/>
  <c r="H102"/>
  <c r="E102"/>
  <c r="J101"/>
  <c r="I101"/>
  <c r="H101"/>
  <c r="E101"/>
  <c r="J100"/>
  <c r="I100"/>
  <c r="K100" s="1"/>
  <c r="H100"/>
  <c r="E100"/>
  <c r="J99"/>
  <c r="I99"/>
  <c r="H99"/>
  <c r="E99"/>
  <c r="J98"/>
  <c r="I98"/>
  <c r="K98" s="1"/>
  <c r="H98"/>
  <c r="E98"/>
  <c r="J97"/>
  <c r="I97"/>
  <c r="H97"/>
  <c r="E97"/>
  <c r="J96"/>
  <c r="I96"/>
  <c r="H96"/>
  <c r="E96"/>
  <c r="J95"/>
  <c r="I95"/>
  <c r="H95"/>
  <c r="E95"/>
  <c r="J94"/>
  <c r="I94"/>
  <c r="H94"/>
  <c r="E94"/>
  <c r="J93"/>
  <c r="I93"/>
  <c r="H93"/>
  <c r="E93"/>
  <c r="J92"/>
  <c r="I92"/>
  <c r="H92"/>
  <c r="E92"/>
  <c r="J91"/>
  <c r="I91"/>
  <c r="H91"/>
  <c r="E91"/>
  <c r="J90"/>
  <c r="I90"/>
  <c r="H90"/>
  <c r="E90"/>
  <c r="J89"/>
  <c r="I89"/>
  <c r="H89"/>
  <c r="E89"/>
  <c r="J88"/>
  <c r="I88"/>
  <c r="H88"/>
  <c r="E88"/>
  <c r="J87"/>
  <c r="I87"/>
  <c r="H87"/>
  <c r="E87"/>
  <c r="J86"/>
  <c r="I86"/>
  <c r="H86"/>
  <c r="E86"/>
  <c r="J85"/>
  <c r="I85"/>
  <c r="H85"/>
  <c r="E85"/>
  <c r="J84"/>
  <c r="I84"/>
  <c r="H84"/>
  <c r="E84"/>
  <c r="J83"/>
  <c r="I83"/>
  <c r="H83"/>
  <c r="E83"/>
  <c r="J82"/>
  <c r="I82"/>
  <c r="H82"/>
  <c r="E82"/>
  <c r="J81"/>
  <c r="I81"/>
  <c r="H81"/>
  <c r="E81"/>
  <c r="J80"/>
  <c r="I80"/>
  <c r="H80"/>
  <c r="E80"/>
  <c r="J79"/>
  <c r="I79"/>
  <c r="H79"/>
  <c r="E79"/>
  <c r="J78"/>
  <c r="I78"/>
  <c r="H78"/>
  <c r="E78"/>
  <c r="J77"/>
  <c r="I77"/>
  <c r="H77"/>
  <c r="E77"/>
  <c r="J76"/>
  <c r="I76"/>
  <c r="H76"/>
  <c r="E76"/>
  <c r="J75"/>
  <c r="I75"/>
  <c r="H75"/>
  <c r="E75"/>
  <c r="J74"/>
  <c r="I74"/>
  <c r="H74"/>
  <c r="E74"/>
  <c r="J73"/>
  <c r="I73"/>
  <c r="H73"/>
  <c r="E73"/>
  <c r="J72"/>
  <c r="I72"/>
  <c r="K72" s="1"/>
  <c r="H72"/>
  <c r="E72"/>
  <c r="J71"/>
  <c r="I71"/>
  <c r="H71"/>
  <c r="E71"/>
  <c r="J70"/>
  <c r="I70"/>
  <c r="H70"/>
  <c r="E70"/>
  <c r="J69"/>
  <c r="I69"/>
  <c r="H69"/>
  <c r="E69"/>
  <c r="J68"/>
  <c r="I68"/>
  <c r="H68"/>
  <c r="E68"/>
  <c r="J67"/>
  <c r="I67"/>
  <c r="H67"/>
  <c r="E67"/>
  <c r="J66"/>
  <c r="I66"/>
  <c r="H66"/>
  <c r="E66"/>
  <c r="J65"/>
  <c r="I65"/>
  <c r="H65"/>
  <c r="E65"/>
  <c r="J64"/>
  <c r="I64"/>
  <c r="K64" s="1"/>
  <c r="H64"/>
  <c r="E64"/>
  <c r="J63"/>
  <c r="I63"/>
  <c r="H63"/>
  <c r="E63"/>
  <c r="J62"/>
  <c r="I62"/>
  <c r="K62" s="1"/>
  <c r="H62"/>
  <c r="E62"/>
  <c r="J61"/>
  <c r="I61"/>
  <c r="H61"/>
  <c r="E61"/>
  <c r="J60"/>
  <c r="I60"/>
  <c r="H60"/>
  <c r="E60"/>
  <c r="J59"/>
  <c r="I59"/>
  <c r="H59"/>
  <c r="E59"/>
  <c r="J58"/>
  <c r="I58"/>
  <c r="K58" s="1"/>
  <c r="H58"/>
  <c r="E58"/>
  <c r="J57"/>
  <c r="I57"/>
  <c r="H57"/>
  <c r="E57"/>
  <c r="J56"/>
  <c r="I56"/>
  <c r="K56" s="1"/>
  <c r="H56"/>
  <c r="E56"/>
  <c r="J55"/>
  <c r="I55"/>
  <c r="H55"/>
  <c r="E55"/>
  <c r="J54"/>
  <c r="I54"/>
  <c r="H54"/>
  <c r="E54"/>
  <c r="J53"/>
  <c r="I53"/>
  <c r="H53"/>
  <c r="E53"/>
  <c r="J52"/>
  <c r="I52"/>
  <c r="H52"/>
  <c r="E52"/>
  <c r="J51"/>
  <c r="I51"/>
  <c r="H51"/>
  <c r="E51"/>
  <c r="J50"/>
  <c r="I50"/>
  <c r="H50"/>
  <c r="E50"/>
  <c r="J49"/>
  <c r="I49"/>
  <c r="H49"/>
  <c r="E49"/>
  <c r="J48"/>
  <c r="I48"/>
  <c r="K48" s="1"/>
  <c r="H48"/>
  <c r="E48"/>
  <c r="J47"/>
  <c r="I47"/>
  <c r="H47"/>
  <c r="E47"/>
  <c r="J46"/>
  <c r="I46"/>
  <c r="K46" s="1"/>
  <c r="H46"/>
  <c r="E46"/>
  <c r="J45"/>
  <c r="I45"/>
  <c r="H45"/>
  <c r="E45"/>
  <c r="J44"/>
  <c r="I44"/>
  <c r="H44"/>
  <c r="E44"/>
  <c r="J43"/>
  <c r="I43"/>
  <c r="H43"/>
  <c r="E43"/>
  <c r="J42"/>
  <c r="I42"/>
  <c r="H42"/>
  <c r="E42"/>
  <c r="J41"/>
  <c r="I41"/>
  <c r="H41"/>
  <c r="E41"/>
  <c r="J40"/>
  <c r="I40"/>
  <c r="H40"/>
  <c r="E40"/>
  <c r="J39"/>
  <c r="I39"/>
  <c r="H39"/>
  <c r="E39"/>
  <c r="G37"/>
  <c r="G135" s="1"/>
  <c r="F37"/>
  <c r="F135" s="1"/>
  <c r="D37"/>
  <c r="D135" s="1"/>
  <c r="C37"/>
  <c r="J36"/>
  <c r="I36"/>
  <c r="H36"/>
  <c r="E36"/>
  <c r="J33"/>
  <c r="I33"/>
  <c r="K33" s="1"/>
  <c r="H33"/>
  <c r="E33"/>
  <c r="J32"/>
  <c r="I32"/>
  <c r="H32"/>
  <c r="E32"/>
  <c r="J31"/>
  <c r="I31"/>
  <c r="K31" s="1"/>
  <c r="H31"/>
  <c r="E31"/>
  <c r="J30"/>
  <c r="I30"/>
  <c r="H30"/>
  <c r="E30"/>
  <c r="J29"/>
  <c r="I29"/>
  <c r="H29"/>
  <c r="E29"/>
  <c r="J28"/>
  <c r="I28"/>
  <c r="H28"/>
  <c r="E28"/>
  <c r="J27"/>
  <c r="I27"/>
  <c r="K27" s="1"/>
  <c r="H27"/>
  <c r="E27"/>
  <c r="J26"/>
  <c r="I26"/>
  <c r="H26"/>
  <c r="E26"/>
  <c r="J25"/>
  <c r="I25"/>
  <c r="K25" s="1"/>
  <c r="H25"/>
  <c r="E25"/>
  <c r="J24"/>
  <c r="I24"/>
  <c r="H24"/>
  <c r="E24"/>
  <c r="J23"/>
  <c r="I23"/>
  <c r="K23" s="1"/>
  <c r="H23"/>
  <c r="E23"/>
  <c r="J22"/>
  <c r="I22"/>
  <c r="H22"/>
  <c r="E22"/>
  <c r="J21"/>
  <c r="I21"/>
  <c r="H21"/>
  <c r="E21"/>
  <c r="J20"/>
  <c r="I20"/>
  <c r="H20"/>
  <c r="E20"/>
  <c r="J19"/>
  <c r="I19"/>
  <c r="K19" s="1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J14"/>
  <c r="I14"/>
  <c r="H14"/>
  <c r="E14"/>
  <c r="J13"/>
  <c r="I13"/>
  <c r="H13"/>
  <c r="E13"/>
  <c r="J12"/>
  <c r="I12"/>
  <c r="H12"/>
  <c r="E12"/>
  <c r="J11"/>
  <c r="K11" s="1"/>
  <c r="I11"/>
  <c r="H11"/>
  <c r="E11"/>
  <c r="J10"/>
  <c r="I10"/>
  <c r="H10"/>
  <c r="E10"/>
  <c r="G263" i="237"/>
  <c r="H263" s="1"/>
  <c r="F263"/>
  <c r="D263"/>
  <c r="C263"/>
  <c r="I263" s="1"/>
  <c r="J262"/>
  <c r="I262"/>
  <c r="H262"/>
  <c r="E262"/>
  <c r="J261"/>
  <c r="K261"/>
  <c r="I261"/>
  <c r="H261"/>
  <c r="E261"/>
  <c r="J260"/>
  <c r="K260" s="1"/>
  <c r="I260"/>
  <c r="H260"/>
  <c r="E260"/>
  <c r="J259"/>
  <c r="I259"/>
  <c r="H259"/>
  <c r="E259"/>
  <c r="J258"/>
  <c r="K258" s="1"/>
  <c r="I258"/>
  <c r="H258"/>
  <c r="E258"/>
  <c r="J257"/>
  <c r="I257"/>
  <c r="H257"/>
  <c r="E257"/>
  <c r="J256"/>
  <c r="K256" s="1"/>
  <c r="I256"/>
  <c r="H256"/>
  <c r="E256"/>
  <c r="J255"/>
  <c r="I255"/>
  <c r="H255"/>
  <c r="E255"/>
  <c r="J254"/>
  <c r="K254" s="1"/>
  <c r="I254"/>
  <c r="H254"/>
  <c r="E254"/>
  <c r="J253"/>
  <c r="I253"/>
  <c r="H253"/>
  <c r="E253"/>
  <c r="J252"/>
  <c r="K252" s="1"/>
  <c r="I252"/>
  <c r="H252"/>
  <c r="E252"/>
  <c r="I250"/>
  <c r="J216"/>
  <c r="K216" s="1"/>
  <c r="I216"/>
  <c r="H216"/>
  <c r="E216"/>
  <c r="J188"/>
  <c r="I188"/>
  <c r="K188" s="1"/>
  <c r="H188"/>
  <c r="E188"/>
  <c r="J187"/>
  <c r="K187" s="1"/>
  <c r="I187"/>
  <c r="H187"/>
  <c r="E187"/>
  <c r="J186"/>
  <c r="I186"/>
  <c r="K186" s="1"/>
  <c r="H186"/>
  <c r="E186"/>
  <c r="J185"/>
  <c r="K185" s="1"/>
  <c r="I185"/>
  <c r="H185"/>
  <c r="E185"/>
  <c r="J184"/>
  <c r="I184"/>
  <c r="H184"/>
  <c r="E184"/>
  <c r="J183"/>
  <c r="K183" s="1"/>
  <c r="I183"/>
  <c r="H183"/>
  <c r="E183"/>
  <c r="J182"/>
  <c r="I182"/>
  <c r="H182"/>
  <c r="E182"/>
  <c r="J181"/>
  <c r="K181" s="1"/>
  <c r="I181"/>
  <c r="H181"/>
  <c r="E181"/>
  <c r="J180"/>
  <c r="I180"/>
  <c r="H180"/>
  <c r="E180"/>
  <c r="J179"/>
  <c r="K179" s="1"/>
  <c r="I179"/>
  <c r="H179"/>
  <c r="E179"/>
  <c r="J178"/>
  <c r="I178"/>
  <c r="H178"/>
  <c r="E178"/>
  <c r="J177"/>
  <c r="K177" s="1"/>
  <c r="I177"/>
  <c r="H177"/>
  <c r="E177"/>
  <c r="J176"/>
  <c r="I176"/>
  <c r="H176"/>
  <c r="E176"/>
  <c r="J175"/>
  <c r="K175" s="1"/>
  <c r="I175"/>
  <c r="H175"/>
  <c r="E175"/>
  <c r="J174"/>
  <c r="I174"/>
  <c r="K174" s="1"/>
  <c r="H174"/>
  <c r="E174"/>
  <c r="J173"/>
  <c r="I173"/>
  <c r="H173"/>
  <c r="E173"/>
  <c r="J172"/>
  <c r="I172"/>
  <c r="K172" s="1"/>
  <c r="H172"/>
  <c r="E172"/>
  <c r="J171"/>
  <c r="I171"/>
  <c r="H171"/>
  <c r="E171"/>
  <c r="J170"/>
  <c r="I170"/>
  <c r="H170"/>
  <c r="E170"/>
  <c r="J169"/>
  <c r="I169"/>
  <c r="H169"/>
  <c r="E169"/>
  <c r="J168"/>
  <c r="I168"/>
  <c r="K168" s="1"/>
  <c r="H168"/>
  <c r="E168"/>
  <c r="J167"/>
  <c r="I167"/>
  <c r="H167"/>
  <c r="E167"/>
  <c r="J166"/>
  <c r="I166"/>
  <c r="H166"/>
  <c r="E166"/>
  <c r="J165"/>
  <c r="I165"/>
  <c r="H165"/>
  <c r="E165"/>
  <c r="J164"/>
  <c r="I164"/>
  <c r="H164"/>
  <c r="E164"/>
  <c r="J163"/>
  <c r="I163"/>
  <c r="H163"/>
  <c r="E163"/>
  <c r="J162"/>
  <c r="I162"/>
  <c r="K162" s="1"/>
  <c r="H162"/>
  <c r="E162"/>
  <c r="J161"/>
  <c r="I161"/>
  <c r="H161"/>
  <c r="E161"/>
  <c r="J160"/>
  <c r="I160"/>
  <c r="H160"/>
  <c r="E160"/>
  <c r="J159"/>
  <c r="I159"/>
  <c r="H159"/>
  <c r="E159"/>
  <c r="J158"/>
  <c r="I158"/>
  <c r="K158" s="1"/>
  <c r="H158"/>
  <c r="E158"/>
  <c r="J157"/>
  <c r="I157"/>
  <c r="H157"/>
  <c r="E157"/>
  <c r="J156"/>
  <c r="I156"/>
  <c r="H156"/>
  <c r="E156"/>
  <c r="J155"/>
  <c r="I155"/>
  <c r="H155"/>
  <c r="E155"/>
  <c r="J154"/>
  <c r="I154"/>
  <c r="H154"/>
  <c r="E154"/>
  <c r="J153"/>
  <c r="K153" s="1"/>
  <c r="I153"/>
  <c r="H153"/>
  <c r="E153"/>
  <c r="J152"/>
  <c r="I152"/>
  <c r="K152"/>
  <c r="H152"/>
  <c r="E152"/>
  <c r="J151"/>
  <c r="K151" s="1"/>
  <c r="I151"/>
  <c r="H151"/>
  <c r="E151"/>
  <c r="J150"/>
  <c r="I150"/>
  <c r="K150"/>
  <c r="H150"/>
  <c r="E150"/>
  <c r="J149"/>
  <c r="K149" s="1"/>
  <c r="I149"/>
  <c r="H149"/>
  <c r="E149"/>
  <c r="J148"/>
  <c r="I148"/>
  <c r="K148"/>
  <c r="H148"/>
  <c r="E148"/>
  <c r="J147"/>
  <c r="K147" s="1"/>
  <c r="I147"/>
  <c r="H147"/>
  <c r="E147"/>
  <c r="J146"/>
  <c r="I146"/>
  <c r="K146"/>
  <c r="H146"/>
  <c r="E146"/>
  <c r="J145"/>
  <c r="K145" s="1"/>
  <c r="I145"/>
  <c r="H145"/>
  <c r="E145"/>
  <c r="J144"/>
  <c r="I144"/>
  <c r="K144"/>
  <c r="H144"/>
  <c r="E144"/>
  <c r="J143"/>
  <c r="K143" s="1"/>
  <c r="I143"/>
  <c r="H143"/>
  <c r="E143"/>
  <c r="J142"/>
  <c r="I142"/>
  <c r="K142"/>
  <c r="H142"/>
  <c r="E142"/>
  <c r="J141"/>
  <c r="K141" s="1"/>
  <c r="I141"/>
  <c r="H141"/>
  <c r="E141"/>
  <c r="J140"/>
  <c r="I140"/>
  <c r="K140"/>
  <c r="H140"/>
  <c r="E140"/>
  <c r="J139"/>
  <c r="K139" s="1"/>
  <c r="I139"/>
  <c r="H139"/>
  <c r="E139"/>
  <c r="J138"/>
  <c r="I138"/>
  <c r="K138"/>
  <c r="H138"/>
  <c r="E138"/>
  <c r="J137"/>
  <c r="K137" s="1"/>
  <c r="I137"/>
  <c r="H137"/>
  <c r="E137"/>
  <c r="J136"/>
  <c r="I136"/>
  <c r="K136"/>
  <c r="H136"/>
  <c r="E136"/>
  <c r="J135"/>
  <c r="K135" s="1"/>
  <c r="I135"/>
  <c r="H135"/>
  <c r="E135"/>
  <c r="J134"/>
  <c r="I134"/>
  <c r="K134"/>
  <c r="H134"/>
  <c r="E134"/>
  <c r="J133"/>
  <c r="K133"/>
  <c r="I133"/>
  <c r="H133"/>
  <c r="E133"/>
  <c r="J132"/>
  <c r="I132"/>
  <c r="K132"/>
  <c r="H132"/>
  <c r="E132"/>
  <c r="J131"/>
  <c r="K131"/>
  <c r="I131"/>
  <c r="H131"/>
  <c r="E131"/>
  <c r="J130"/>
  <c r="I130"/>
  <c r="K130"/>
  <c r="H130"/>
  <c r="E130"/>
  <c r="J129"/>
  <c r="K129" s="1"/>
  <c r="I129"/>
  <c r="H129"/>
  <c r="E129"/>
  <c r="J128"/>
  <c r="I128"/>
  <c r="K128"/>
  <c r="H128"/>
  <c r="E128"/>
  <c r="J127"/>
  <c r="K127" s="1"/>
  <c r="I127"/>
  <c r="H127"/>
  <c r="E127"/>
  <c r="J126"/>
  <c r="I126"/>
  <c r="K126"/>
  <c r="H126"/>
  <c r="E126"/>
  <c r="J125"/>
  <c r="K125" s="1"/>
  <c r="I125"/>
  <c r="H125"/>
  <c r="E125"/>
  <c r="J124"/>
  <c r="I124"/>
  <c r="K124"/>
  <c r="H124"/>
  <c r="E124"/>
  <c r="J123"/>
  <c r="K123" s="1"/>
  <c r="I123"/>
  <c r="H123"/>
  <c r="E123"/>
  <c r="J122"/>
  <c r="I122"/>
  <c r="K122"/>
  <c r="H122"/>
  <c r="E122"/>
  <c r="J121"/>
  <c r="K121" s="1"/>
  <c r="I121"/>
  <c r="H121"/>
  <c r="E121"/>
  <c r="J120"/>
  <c r="I120"/>
  <c r="K120"/>
  <c r="H120"/>
  <c r="E120"/>
  <c r="J119"/>
  <c r="K119" s="1"/>
  <c r="I119"/>
  <c r="H119"/>
  <c r="E119"/>
  <c r="J118"/>
  <c r="I118"/>
  <c r="K118"/>
  <c r="H118"/>
  <c r="E118"/>
  <c r="J117"/>
  <c r="K117" s="1"/>
  <c r="I117"/>
  <c r="H117"/>
  <c r="E117"/>
  <c r="J116"/>
  <c r="I116"/>
  <c r="K116"/>
  <c r="H116"/>
  <c r="E116"/>
  <c r="J115"/>
  <c r="K115" s="1"/>
  <c r="I115"/>
  <c r="H115"/>
  <c r="E115"/>
  <c r="J114"/>
  <c r="I114"/>
  <c r="K114"/>
  <c r="H114"/>
  <c r="E114"/>
  <c r="J113"/>
  <c r="K113" s="1"/>
  <c r="I113"/>
  <c r="H113"/>
  <c r="E113"/>
  <c r="J112"/>
  <c r="I112"/>
  <c r="K112"/>
  <c r="H112"/>
  <c r="E112"/>
  <c r="J111"/>
  <c r="K111"/>
  <c r="I111"/>
  <c r="H111"/>
  <c r="E111"/>
  <c r="J110"/>
  <c r="I110"/>
  <c r="K110"/>
  <c r="H110"/>
  <c r="E110"/>
  <c r="J109"/>
  <c r="K109"/>
  <c r="I109"/>
  <c r="H109"/>
  <c r="E109"/>
  <c r="J108"/>
  <c r="I108"/>
  <c r="K108"/>
  <c r="H108"/>
  <c r="E108"/>
  <c r="J107"/>
  <c r="K107" s="1"/>
  <c r="I107"/>
  <c r="H107"/>
  <c r="E107"/>
  <c r="J106"/>
  <c r="I106"/>
  <c r="K106"/>
  <c r="H106"/>
  <c r="E106"/>
  <c r="J105"/>
  <c r="K105"/>
  <c r="I105"/>
  <c r="H105"/>
  <c r="E105"/>
  <c r="J104"/>
  <c r="I104"/>
  <c r="K104"/>
  <c r="H104"/>
  <c r="E104"/>
  <c r="J103"/>
  <c r="K103"/>
  <c r="I103"/>
  <c r="H103"/>
  <c r="E103"/>
  <c r="J102"/>
  <c r="I102"/>
  <c r="K102"/>
  <c r="H102"/>
  <c r="E102"/>
  <c r="J101"/>
  <c r="K101"/>
  <c r="I101"/>
  <c r="H101"/>
  <c r="E101"/>
  <c r="J100"/>
  <c r="I100"/>
  <c r="K100"/>
  <c r="H100"/>
  <c r="E100"/>
  <c r="J99"/>
  <c r="K99"/>
  <c r="I99"/>
  <c r="H99"/>
  <c r="E99"/>
  <c r="J98"/>
  <c r="I98"/>
  <c r="K98"/>
  <c r="H98"/>
  <c r="E98"/>
  <c r="J97"/>
  <c r="K97" s="1"/>
  <c r="I97"/>
  <c r="H97"/>
  <c r="E97"/>
  <c r="J96"/>
  <c r="I96"/>
  <c r="K96"/>
  <c r="H96"/>
  <c r="E96"/>
  <c r="J95"/>
  <c r="K95" s="1"/>
  <c r="I95"/>
  <c r="H95"/>
  <c r="E95"/>
  <c r="J94"/>
  <c r="I94"/>
  <c r="K94"/>
  <c r="H94"/>
  <c r="E94"/>
  <c r="G92"/>
  <c r="F92"/>
  <c r="D92"/>
  <c r="C92"/>
  <c r="J91"/>
  <c r="I91"/>
  <c r="K91"/>
  <c r="H91"/>
  <c r="E91"/>
  <c r="J87"/>
  <c r="K87"/>
  <c r="I87"/>
  <c r="H87"/>
  <c r="E87"/>
  <c r="J86"/>
  <c r="I86"/>
  <c r="K86"/>
  <c r="H86"/>
  <c r="E86"/>
  <c r="J85"/>
  <c r="K85"/>
  <c r="I85"/>
  <c r="H85"/>
  <c r="E85"/>
  <c r="J84"/>
  <c r="I84"/>
  <c r="K84"/>
  <c r="H84"/>
  <c r="E84"/>
  <c r="J83"/>
  <c r="K83"/>
  <c r="E83"/>
  <c r="J82"/>
  <c r="I82"/>
  <c r="K82"/>
  <c r="H82"/>
  <c r="E82"/>
  <c r="J81"/>
  <c r="K81"/>
  <c r="I81"/>
  <c r="H81"/>
  <c r="E81"/>
  <c r="J80"/>
  <c r="I80"/>
  <c r="K80"/>
  <c r="H80"/>
  <c r="E80"/>
  <c r="J79"/>
  <c r="K79"/>
  <c r="I79"/>
  <c r="H79"/>
  <c r="E79"/>
  <c r="J78"/>
  <c r="I78"/>
  <c r="K78"/>
  <c r="H78"/>
  <c r="E78"/>
  <c r="J77"/>
  <c r="K77"/>
  <c r="I77"/>
  <c r="H77"/>
  <c r="E77"/>
  <c r="J76"/>
  <c r="I76"/>
  <c r="K76"/>
  <c r="H76"/>
  <c r="E76"/>
  <c r="J75"/>
  <c r="K75"/>
  <c r="I75"/>
  <c r="H75"/>
  <c r="E75"/>
  <c r="J74"/>
  <c r="I74"/>
  <c r="K74"/>
  <c r="H74"/>
  <c r="E74"/>
  <c r="J73"/>
  <c r="K73"/>
  <c r="I73"/>
  <c r="H73"/>
  <c r="E73"/>
  <c r="J72"/>
  <c r="I72"/>
  <c r="K72"/>
  <c r="H72"/>
  <c r="E72"/>
  <c r="J71"/>
  <c r="K71"/>
  <c r="I71"/>
  <c r="H71"/>
  <c r="E71"/>
  <c r="J70"/>
  <c r="I70"/>
  <c r="K70"/>
  <c r="H70"/>
  <c r="E70"/>
  <c r="J69"/>
  <c r="K69"/>
  <c r="I69"/>
  <c r="H69"/>
  <c r="E69"/>
  <c r="J68"/>
  <c r="I68"/>
  <c r="K68"/>
  <c r="H68"/>
  <c r="E68"/>
  <c r="J67"/>
  <c r="K67"/>
  <c r="I67"/>
  <c r="H67"/>
  <c r="E67"/>
  <c r="J66"/>
  <c r="I66"/>
  <c r="K66"/>
  <c r="H66"/>
  <c r="E66"/>
  <c r="J65"/>
  <c r="K65"/>
  <c r="I65"/>
  <c r="H65"/>
  <c r="E65"/>
  <c r="J64"/>
  <c r="I64"/>
  <c r="K64"/>
  <c r="H64"/>
  <c r="E64"/>
  <c r="J63"/>
  <c r="K63"/>
  <c r="I63"/>
  <c r="H63"/>
  <c r="E63"/>
  <c r="J62"/>
  <c r="I62"/>
  <c r="K62"/>
  <c r="H62"/>
  <c r="E62"/>
  <c r="J61"/>
  <c r="K61"/>
  <c r="I61"/>
  <c r="H61"/>
  <c r="E61"/>
  <c r="J60"/>
  <c r="I60"/>
  <c r="K60"/>
  <c r="H60"/>
  <c r="E60"/>
  <c r="J59"/>
  <c r="K59"/>
  <c r="I59"/>
  <c r="H59"/>
  <c r="E59"/>
  <c r="J58"/>
  <c r="I58"/>
  <c r="K58"/>
  <c r="H58"/>
  <c r="E58"/>
  <c r="J57"/>
  <c r="K57"/>
  <c r="I57"/>
  <c r="H57"/>
  <c r="E57"/>
  <c r="J56"/>
  <c r="I56"/>
  <c r="K56"/>
  <c r="H56"/>
  <c r="E56"/>
  <c r="J55"/>
  <c r="K55"/>
  <c r="I55"/>
  <c r="H55"/>
  <c r="E55"/>
  <c r="J54"/>
  <c r="I54"/>
  <c r="K54"/>
  <c r="H54"/>
  <c r="E54"/>
  <c r="J53"/>
  <c r="K53"/>
  <c r="I53"/>
  <c r="H53"/>
  <c r="E53"/>
  <c r="J52"/>
  <c r="I52"/>
  <c r="K52"/>
  <c r="H52"/>
  <c r="E52"/>
  <c r="J51"/>
  <c r="K51"/>
  <c r="I51"/>
  <c r="H51"/>
  <c r="E51"/>
  <c r="J50"/>
  <c r="I50"/>
  <c r="K50"/>
  <c r="H50"/>
  <c r="E50"/>
  <c r="J49"/>
  <c r="K49"/>
  <c r="I49"/>
  <c r="H49"/>
  <c r="E49"/>
  <c r="J48"/>
  <c r="I48"/>
  <c r="K48"/>
  <c r="H48"/>
  <c r="E48"/>
  <c r="J47"/>
  <c r="K47"/>
  <c r="I47"/>
  <c r="H47"/>
  <c r="E47"/>
  <c r="J46"/>
  <c r="I46"/>
  <c r="K46"/>
  <c r="H46"/>
  <c r="E46"/>
  <c r="J45"/>
  <c r="K45"/>
  <c r="I45"/>
  <c r="H45"/>
  <c r="E45"/>
  <c r="J44"/>
  <c r="I44"/>
  <c r="K44"/>
  <c r="H44"/>
  <c r="E44"/>
  <c r="J43"/>
  <c r="K43"/>
  <c r="I43"/>
  <c r="H43"/>
  <c r="E43"/>
  <c r="J42"/>
  <c r="I42"/>
  <c r="K42"/>
  <c r="H42"/>
  <c r="E42"/>
  <c r="J41"/>
  <c r="K41" s="1"/>
  <c r="I41"/>
  <c r="H41"/>
  <c r="E41"/>
  <c r="J40"/>
  <c r="I40"/>
  <c r="K40"/>
  <c r="H40"/>
  <c r="E40"/>
  <c r="J39"/>
  <c r="K39"/>
  <c r="I39"/>
  <c r="H39"/>
  <c r="E39"/>
  <c r="J38"/>
  <c r="I38"/>
  <c r="K38"/>
  <c r="H38"/>
  <c r="E38"/>
  <c r="J37"/>
  <c r="K37"/>
  <c r="I37"/>
  <c r="H37"/>
  <c r="E37"/>
  <c r="J36"/>
  <c r="K36" s="1"/>
  <c r="I36"/>
  <c r="H36"/>
  <c r="E36"/>
  <c r="J35"/>
  <c r="K35" s="1"/>
  <c r="I35"/>
  <c r="H35"/>
  <c r="E35"/>
  <c r="J34"/>
  <c r="I34"/>
  <c r="K34"/>
  <c r="H34"/>
  <c r="E34"/>
  <c r="J33"/>
  <c r="K33"/>
  <c r="I33"/>
  <c r="H33"/>
  <c r="E33"/>
  <c r="J32"/>
  <c r="I32"/>
  <c r="K32"/>
  <c r="H32"/>
  <c r="E32"/>
  <c r="J31"/>
  <c r="K31"/>
  <c r="I31"/>
  <c r="H31"/>
  <c r="E31"/>
  <c r="J30"/>
  <c r="I30"/>
  <c r="K30"/>
  <c r="H30"/>
  <c r="E30"/>
  <c r="J29"/>
  <c r="K29"/>
  <c r="I29"/>
  <c r="H29"/>
  <c r="E29"/>
  <c r="J28"/>
  <c r="I28"/>
  <c r="K28"/>
  <c r="H28"/>
  <c r="E28"/>
  <c r="J27"/>
  <c r="K27"/>
  <c r="I27"/>
  <c r="H27"/>
  <c r="E27"/>
  <c r="J26"/>
  <c r="I26"/>
  <c r="K26"/>
  <c r="H26"/>
  <c r="E26"/>
  <c r="J25"/>
  <c r="K25"/>
  <c r="I25"/>
  <c r="E25"/>
  <c r="J24"/>
  <c r="K24"/>
  <c r="I24"/>
  <c r="H24"/>
  <c r="E24"/>
  <c r="J23"/>
  <c r="I23"/>
  <c r="K23"/>
  <c r="H23"/>
  <c r="E23"/>
  <c r="J22"/>
  <c r="K22"/>
  <c r="I22"/>
  <c r="H22"/>
  <c r="E22"/>
  <c r="J21"/>
  <c r="I21"/>
  <c r="K21"/>
  <c r="H21"/>
  <c r="E21"/>
  <c r="J20"/>
  <c r="K20"/>
  <c r="I20"/>
  <c r="H20"/>
  <c r="E20"/>
  <c r="J19"/>
  <c r="I19"/>
  <c r="K19"/>
  <c r="H19"/>
  <c r="E19"/>
  <c r="J18"/>
  <c r="K18"/>
  <c r="I18"/>
  <c r="H18"/>
  <c r="E18"/>
  <c r="J17"/>
  <c r="I17"/>
  <c r="K17"/>
  <c r="H17"/>
  <c r="E17"/>
  <c r="J16"/>
  <c r="K16"/>
  <c r="I16"/>
  <c r="H16"/>
  <c r="E16"/>
  <c r="J15"/>
  <c r="I15"/>
  <c r="K15"/>
  <c r="H15"/>
  <c r="E15"/>
  <c r="J14"/>
  <c r="K14" s="1"/>
  <c r="I14"/>
  <c r="H14"/>
  <c r="E14"/>
  <c r="J13"/>
  <c r="I13"/>
  <c r="K13"/>
  <c r="H13"/>
  <c r="E13"/>
  <c r="J12"/>
  <c r="K12" s="1"/>
  <c r="I12"/>
  <c r="H12"/>
  <c r="E12"/>
  <c r="J11"/>
  <c r="I11"/>
  <c r="K11"/>
  <c r="H11"/>
  <c r="E11"/>
  <c r="G291" i="236"/>
  <c r="H291"/>
  <c r="F291"/>
  <c r="D291"/>
  <c r="E291" s="1"/>
  <c r="C291"/>
  <c r="I291" s="1"/>
  <c r="J290"/>
  <c r="K290" s="1"/>
  <c r="I290"/>
  <c r="H290"/>
  <c r="E290"/>
  <c r="J289"/>
  <c r="K289" s="1"/>
  <c r="I289"/>
  <c r="H289"/>
  <c r="E289"/>
  <c r="J288"/>
  <c r="I288"/>
  <c r="H288"/>
  <c r="E288"/>
  <c r="J287"/>
  <c r="K287"/>
  <c r="I287"/>
  <c r="H287"/>
  <c r="E287"/>
  <c r="J286"/>
  <c r="K286" s="1"/>
  <c r="I286"/>
  <c r="H286"/>
  <c r="E286"/>
  <c r="J285"/>
  <c r="K285" s="1"/>
  <c r="I285"/>
  <c r="H285"/>
  <c r="E285"/>
  <c r="J284"/>
  <c r="I284"/>
  <c r="H284"/>
  <c r="E284"/>
  <c r="J283"/>
  <c r="I283"/>
  <c r="K283" s="1"/>
  <c r="H283"/>
  <c r="E283"/>
  <c r="J282"/>
  <c r="I282"/>
  <c r="H282"/>
  <c r="E282"/>
  <c r="J281"/>
  <c r="I281"/>
  <c r="K281" s="1"/>
  <c r="H281"/>
  <c r="E281"/>
  <c r="J280"/>
  <c r="I280"/>
  <c r="H280"/>
  <c r="E280"/>
  <c r="J279"/>
  <c r="I279"/>
  <c r="K279" s="1"/>
  <c r="H279"/>
  <c r="E279"/>
  <c r="J278"/>
  <c r="I278"/>
  <c r="H278"/>
  <c r="E278"/>
  <c r="G276"/>
  <c r="D276"/>
  <c r="C276"/>
  <c r="J275"/>
  <c r="I275"/>
  <c r="H275"/>
  <c r="E275"/>
  <c r="J242"/>
  <c r="I242"/>
  <c r="H242"/>
  <c r="E242"/>
  <c r="J241"/>
  <c r="I241"/>
  <c r="K241" s="1"/>
  <c r="H241"/>
  <c r="E241"/>
  <c r="J240"/>
  <c r="I240"/>
  <c r="H240"/>
  <c r="E240"/>
  <c r="J239"/>
  <c r="I239"/>
  <c r="H239"/>
  <c r="E239"/>
  <c r="J238"/>
  <c r="K238" s="1"/>
  <c r="I238"/>
  <c r="H238"/>
  <c r="E238"/>
  <c r="J237"/>
  <c r="I237"/>
  <c r="K237" s="1"/>
  <c r="H237"/>
  <c r="E237"/>
  <c r="J236"/>
  <c r="K236" s="1"/>
  <c r="I236"/>
  <c r="H236"/>
  <c r="E236"/>
  <c r="J235"/>
  <c r="I235"/>
  <c r="K235" s="1"/>
  <c r="H235"/>
  <c r="E235"/>
  <c r="J234"/>
  <c r="K234" s="1"/>
  <c r="I234"/>
  <c r="H234"/>
  <c r="E234"/>
  <c r="J233"/>
  <c r="I233"/>
  <c r="H233"/>
  <c r="E233"/>
  <c r="J232"/>
  <c r="K232" s="1"/>
  <c r="I232"/>
  <c r="H232"/>
  <c r="E232"/>
  <c r="J231"/>
  <c r="I231"/>
  <c r="H231"/>
  <c r="E231"/>
  <c r="J230"/>
  <c r="K230" s="1"/>
  <c r="I230"/>
  <c r="H230"/>
  <c r="E230"/>
  <c r="J229"/>
  <c r="I229"/>
  <c r="H229"/>
  <c r="E229"/>
  <c r="J228"/>
  <c r="K228" s="1"/>
  <c r="I228"/>
  <c r="H228"/>
  <c r="E228"/>
  <c r="J227"/>
  <c r="I227"/>
  <c r="H227"/>
  <c r="E227"/>
  <c r="J226"/>
  <c r="K226" s="1"/>
  <c r="I226"/>
  <c r="H226"/>
  <c r="E226"/>
  <c r="J225"/>
  <c r="I225"/>
  <c r="K225" s="1"/>
  <c r="H225"/>
  <c r="E225"/>
  <c r="J224"/>
  <c r="K224" s="1"/>
  <c r="I224"/>
  <c r="H224"/>
  <c r="E224"/>
  <c r="K223"/>
  <c r="H223"/>
  <c r="E223"/>
  <c r="J222"/>
  <c r="K222" s="1"/>
  <c r="I222"/>
  <c r="H222"/>
  <c r="E222"/>
  <c r="J221"/>
  <c r="I221"/>
  <c r="K221" s="1"/>
  <c r="H221"/>
  <c r="E221"/>
  <c r="J220"/>
  <c r="K220" s="1"/>
  <c r="I220"/>
  <c r="H220"/>
  <c r="E220"/>
  <c r="J219"/>
  <c r="I219"/>
  <c r="K219" s="1"/>
  <c r="H219"/>
  <c r="E219"/>
  <c r="J218"/>
  <c r="K218" s="1"/>
  <c r="I218"/>
  <c r="H218"/>
  <c r="E218"/>
  <c r="J217"/>
  <c r="I217"/>
  <c r="H217"/>
  <c r="E217"/>
  <c r="J216"/>
  <c r="K216" s="1"/>
  <c r="I216"/>
  <c r="H216"/>
  <c r="E216"/>
  <c r="J215"/>
  <c r="I215"/>
  <c r="K215" s="1"/>
  <c r="H215"/>
  <c r="E215"/>
  <c r="J214"/>
  <c r="K214" s="1"/>
  <c r="I214"/>
  <c r="H214"/>
  <c r="E214"/>
  <c r="J213"/>
  <c r="I213"/>
  <c r="K213" s="1"/>
  <c r="H213"/>
  <c r="E213"/>
  <c r="J212"/>
  <c r="K212" s="1"/>
  <c r="I212"/>
  <c r="H212"/>
  <c r="E212"/>
  <c r="J211"/>
  <c r="I211"/>
  <c r="K211" s="1"/>
  <c r="H211"/>
  <c r="E211"/>
  <c r="J210"/>
  <c r="K210" s="1"/>
  <c r="I210"/>
  <c r="H210"/>
  <c r="E210"/>
  <c r="J209"/>
  <c r="I209"/>
  <c r="K209" s="1"/>
  <c r="H209"/>
  <c r="E209"/>
  <c r="J208"/>
  <c r="K208" s="1"/>
  <c r="I208"/>
  <c r="H208"/>
  <c r="E208"/>
  <c r="J207"/>
  <c r="I207"/>
  <c r="K207" s="1"/>
  <c r="H207"/>
  <c r="E207"/>
  <c r="J206"/>
  <c r="K206" s="1"/>
  <c r="I206"/>
  <c r="H206"/>
  <c r="E206"/>
  <c r="J205"/>
  <c r="I205"/>
  <c r="K205" s="1"/>
  <c r="H205"/>
  <c r="E205"/>
  <c r="J204"/>
  <c r="K204" s="1"/>
  <c r="I204"/>
  <c r="H204"/>
  <c r="E204"/>
  <c r="J203"/>
  <c r="I203"/>
  <c r="K203" s="1"/>
  <c r="H203"/>
  <c r="E203"/>
  <c r="J202"/>
  <c r="K202" s="1"/>
  <c r="I202"/>
  <c r="H202"/>
  <c r="E202"/>
  <c r="J201"/>
  <c r="I201"/>
  <c r="K201" s="1"/>
  <c r="H201"/>
  <c r="E201"/>
  <c r="J200"/>
  <c r="K200" s="1"/>
  <c r="I200"/>
  <c r="H200"/>
  <c r="E200"/>
  <c r="J199"/>
  <c r="I199"/>
  <c r="K199" s="1"/>
  <c r="H199"/>
  <c r="E199"/>
  <c r="J198"/>
  <c r="K198" s="1"/>
  <c r="I198"/>
  <c r="H198"/>
  <c r="E198"/>
  <c r="J197"/>
  <c r="I197"/>
  <c r="K197" s="1"/>
  <c r="H197"/>
  <c r="E197"/>
  <c r="J196"/>
  <c r="K196" s="1"/>
  <c r="I196"/>
  <c r="H196"/>
  <c r="E196"/>
  <c r="J195"/>
  <c r="I195"/>
  <c r="H195"/>
  <c r="E195"/>
  <c r="J194"/>
  <c r="K194" s="1"/>
  <c r="I194"/>
  <c r="H194"/>
  <c r="E194"/>
  <c r="J193"/>
  <c r="I193"/>
  <c r="H193"/>
  <c r="E193"/>
  <c r="J192"/>
  <c r="K192" s="1"/>
  <c r="I192"/>
  <c r="H192"/>
  <c r="E192"/>
  <c r="J191"/>
  <c r="I191"/>
  <c r="H191"/>
  <c r="E191"/>
  <c r="J190"/>
  <c r="K190" s="1"/>
  <c r="I190"/>
  <c r="H190"/>
  <c r="E190"/>
  <c r="J189"/>
  <c r="I189"/>
  <c r="H189"/>
  <c r="E189"/>
  <c r="J188"/>
  <c r="K188" s="1"/>
  <c r="I188"/>
  <c r="H188"/>
  <c r="E188"/>
  <c r="J187"/>
  <c r="I187"/>
  <c r="K187" s="1"/>
  <c r="H187"/>
  <c r="E187"/>
  <c r="J186"/>
  <c r="K186" s="1"/>
  <c r="I186"/>
  <c r="H186"/>
  <c r="E186"/>
  <c r="J185"/>
  <c r="I185"/>
  <c r="K185" s="1"/>
  <c r="H185"/>
  <c r="E185"/>
  <c r="J184"/>
  <c r="K184" s="1"/>
  <c r="I184"/>
  <c r="H184"/>
  <c r="E184"/>
  <c r="J183"/>
  <c r="I183"/>
  <c r="K183" s="1"/>
  <c r="H183"/>
  <c r="E183"/>
  <c r="J182"/>
  <c r="K182" s="1"/>
  <c r="I182"/>
  <c r="H182"/>
  <c r="E182"/>
  <c r="J181"/>
  <c r="I181"/>
  <c r="H181"/>
  <c r="E181"/>
  <c r="J180"/>
  <c r="K180" s="1"/>
  <c r="I180"/>
  <c r="H180"/>
  <c r="E180"/>
  <c r="J179"/>
  <c r="I179"/>
  <c r="K179" s="1"/>
  <c r="H179"/>
  <c r="E179"/>
  <c r="J178"/>
  <c r="K178" s="1"/>
  <c r="I178"/>
  <c r="H178"/>
  <c r="E178"/>
  <c r="J177"/>
  <c r="I177"/>
  <c r="K177" s="1"/>
  <c r="H177"/>
  <c r="E177"/>
  <c r="J176"/>
  <c r="K176" s="1"/>
  <c r="I176"/>
  <c r="H176"/>
  <c r="E176"/>
  <c r="J175"/>
  <c r="I175"/>
  <c r="H175"/>
  <c r="E175"/>
  <c r="J174"/>
  <c r="K174" s="1"/>
  <c r="I174"/>
  <c r="H174"/>
  <c r="E174"/>
  <c r="J173"/>
  <c r="I173"/>
  <c r="H173"/>
  <c r="E173"/>
  <c r="J172"/>
  <c r="K172" s="1"/>
  <c r="I172"/>
  <c r="H172"/>
  <c r="E172"/>
  <c r="J171"/>
  <c r="I171"/>
  <c r="H171"/>
  <c r="E171"/>
  <c r="J170"/>
  <c r="K170" s="1"/>
  <c r="I170"/>
  <c r="H170"/>
  <c r="E170"/>
  <c r="J169"/>
  <c r="I169"/>
  <c r="K169" s="1"/>
  <c r="H169"/>
  <c r="E169"/>
  <c r="J168"/>
  <c r="K168" s="1"/>
  <c r="I168"/>
  <c r="H168"/>
  <c r="E168"/>
  <c r="J167"/>
  <c r="I167"/>
  <c r="K167" s="1"/>
  <c r="H167"/>
  <c r="E167"/>
  <c r="J166"/>
  <c r="K166" s="1"/>
  <c r="I166"/>
  <c r="H166"/>
  <c r="E166"/>
  <c r="J165"/>
  <c r="I165"/>
  <c r="H165"/>
  <c r="E165"/>
  <c r="J164"/>
  <c r="K164" s="1"/>
  <c r="I164"/>
  <c r="H164"/>
  <c r="E164"/>
  <c r="J163"/>
  <c r="I163"/>
  <c r="H163"/>
  <c r="E163"/>
  <c r="J162"/>
  <c r="K162" s="1"/>
  <c r="I162"/>
  <c r="H162"/>
  <c r="E162"/>
  <c r="J161"/>
  <c r="I161"/>
  <c r="H161"/>
  <c r="E161"/>
  <c r="J160"/>
  <c r="K160" s="1"/>
  <c r="I160"/>
  <c r="H160"/>
  <c r="E160"/>
  <c r="J159"/>
  <c r="I159"/>
  <c r="H159"/>
  <c r="E159"/>
  <c r="J158"/>
  <c r="K158" s="1"/>
  <c r="I158"/>
  <c r="H158"/>
  <c r="E158"/>
  <c r="J157"/>
  <c r="I157"/>
  <c r="H157"/>
  <c r="E157"/>
  <c r="J156"/>
  <c r="K156" s="1"/>
  <c r="I156"/>
  <c r="H156"/>
  <c r="E156"/>
  <c r="J155"/>
  <c r="I155"/>
  <c r="H155"/>
  <c r="E155"/>
  <c r="J154"/>
  <c r="K154" s="1"/>
  <c r="I154"/>
  <c r="H154"/>
  <c r="E154"/>
  <c r="J153"/>
  <c r="I153"/>
  <c r="H153"/>
  <c r="E153"/>
  <c r="J152"/>
  <c r="K152" s="1"/>
  <c r="I152"/>
  <c r="H152"/>
  <c r="E152"/>
  <c r="J151"/>
  <c r="I151"/>
  <c r="H151"/>
  <c r="E151"/>
  <c r="J150"/>
  <c r="K150" s="1"/>
  <c r="I150"/>
  <c r="H150"/>
  <c r="E150"/>
  <c r="J149"/>
  <c r="I149"/>
  <c r="H149"/>
  <c r="E149"/>
  <c r="J148"/>
  <c r="K148" s="1"/>
  <c r="I148"/>
  <c r="H148"/>
  <c r="E148"/>
  <c r="J147"/>
  <c r="I147"/>
  <c r="K147" s="1"/>
  <c r="H147"/>
  <c r="E147"/>
  <c r="J146"/>
  <c r="K146" s="1"/>
  <c r="I146"/>
  <c r="H146"/>
  <c r="E146"/>
  <c r="J145"/>
  <c r="I145"/>
  <c r="H145"/>
  <c r="E145"/>
  <c r="J144"/>
  <c r="K144" s="1"/>
  <c r="I144"/>
  <c r="H144"/>
  <c r="E144"/>
  <c r="J143"/>
  <c r="I143"/>
  <c r="K143" s="1"/>
  <c r="H143"/>
  <c r="E143"/>
  <c r="J142"/>
  <c r="K142" s="1"/>
  <c r="I142"/>
  <c r="H142"/>
  <c r="E142"/>
  <c r="J141"/>
  <c r="I141"/>
  <c r="K141" s="1"/>
  <c r="H141"/>
  <c r="E141"/>
  <c r="J140"/>
  <c r="K140" s="1"/>
  <c r="I140"/>
  <c r="H140"/>
  <c r="E140"/>
  <c r="J139"/>
  <c r="I139"/>
  <c r="K139" s="1"/>
  <c r="H139"/>
  <c r="E139"/>
  <c r="J138"/>
  <c r="K138" s="1"/>
  <c r="I138"/>
  <c r="H138"/>
  <c r="E138"/>
  <c r="J137"/>
  <c r="I137"/>
  <c r="K137" s="1"/>
  <c r="H137"/>
  <c r="E137"/>
  <c r="J136"/>
  <c r="K136" s="1"/>
  <c r="I136"/>
  <c r="H136"/>
  <c r="E136"/>
  <c r="J135"/>
  <c r="I135"/>
  <c r="H135"/>
  <c r="E135"/>
  <c r="J134"/>
  <c r="K134" s="1"/>
  <c r="I134"/>
  <c r="H134"/>
  <c r="E134"/>
  <c r="J133"/>
  <c r="I133"/>
  <c r="K133" s="1"/>
  <c r="H133"/>
  <c r="E133"/>
  <c r="J132"/>
  <c r="K132" s="1"/>
  <c r="I132"/>
  <c r="H132"/>
  <c r="E132"/>
  <c r="J131"/>
  <c r="I131"/>
  <c r="K131" s="1"/>
  <c r="H131"/>
  <c r="E131"/>
  <c r="J130"/>
  <c r="K130" s="1"/>
  <c r="I130"/>
  <c r="H130"/>
  <c r="E130"/>
  <c r="J129"/>
  <c r="I129"/>
  <c r="K129" s="1"/>
  <c r="H129"/>
  <c r="E129"/>
  <c r="J128"/>
  <c r="K128" s="1"/>
  <c r="I128"/>
  <c r="H128"/>
  <c r="E128"/>
  <c r="J127"/>
  <c r="I127"/>
  <c r="K127" s="1"/>
  <c r="H127"/>
  <c r="E127"/>
  <c r="J126"/>
  <c r="K126" s="1"/>
  <c r="I126"/>
  <c r="H126"/>
  <c r="E126"/>
  <c r="J125"/>
  <c r="I125"/>
  <c r="K125" s="1"/>
  <c r="H125"/>
  <c r="E125"/>
  <c r="J124"/>
  <c r="K124" s="1"/>
  <c r="I124"/>
  <c r="H124"/>
  <c r="E124"/>
  <c r="J123"/>
  <c r="I123"/>
  <c r="K123" s="1"/>
  <c r="H123"/>
  <c r="E123"/>
  <c r="J122"/>
  <c r="K122" s="1"/>
  <c r="I122"/>
  <c r="H122"/>
  <c r="E122"/>
  <c r="J121"/>
  <c r="I121"/>
  <c r="H121"/>
  <c r="E121"/>
  <c r="J120"/>
  <c r="K120" s="1"/>
  <c r="I120"/>
  <c r="H120"/>
  <c r="E120"/>
  <c r="J119"/>
  <c r="I119"/>
  <c r="K119" s="1"/>
  <c r="H119"/>
  <c r="E119"/>
  <c r="J118"/>
  <c r="K118" s="1"/>
  <c r="I118"/>
  <c r="H118"/>
  <c r="E118"/>
  <c r="J117"/>
  <c r="I117"/>
  <c r="K117" s="1"/>
  <c r="H117"/>
  <c r="E117"/>
  <c r="J116"/>
  <c r="K116" s="1"/>
  <c r="I116"/>
  <c r="H116"/>
  <c r="E116"/>
  <c r="J115"/>
  <c r="I115"/>
  <c r="K115" s="1"/>
  <c r="H115"/>
  <c r="E115"/>
  <c r="J114"/>
  <c r="K114" s="1"/>
  <c r="I114"/>
  <c r="H114"/>
  <c r="E114"/>
  <c r="J113"/>
  <c r="I113"/>
  <c r="H113"/>
  <c r="E113"/>
  <c r="J112"/>
  <c r="K112" s="1"/>
  <c r="I112"/>
  <c r="H112"/>
  <c r="E112"/>
  <c r="J111"/>
  <c r="I111"/>
  <c r="K111" s="1"/>
  <c r="H111"/>
  <c r="E111"/>
  <c r="J110"/>
  <c r="K110" s="1"/>
  <c r="I110"/>
  <c r="H110"/>
  <c r="E110"/>
  <c r="J109"/>
  <c r="I109"/>
  <c r="K109" s="1"/>
  <c r="H109"/>
  <c r="E109"/>
  <c r="J108"/>
  <c r="K108" s="1"/>
  <c r="I108"/>
  <c r="H108"/>
  <c r="E108"/>
  <c r="J107"/>
  <c r="I107"/>
  <c r="K107" s="1"/>
  <c r="H107"/>
  <c r="E107"/>
  <c r="J106"/>
  <c r="K106" s="1"/>
  <c r="I106"/>
  <c r="H106"/>
  <c r="E106"/>
  <c r="J105"/>
  <c r="I105"/>
  <c r="H105"/>
  <c r="E105"/>
  <c r="J104"/>
  <c r="K104" s="1"/>
  <c r="I104"/>
  <c r="H104"/>
  <c r="E104"/>
  <c r="J103"/>
  <c r="I103"/>
  <c r="K103" s="1"/>
  <c r="H103"/>
  <c r="E103"/>
  <c r="J102"/>
  <c r="K102" s="1"/>
  <c r="I102"/>
  <c r="H102"/>
  <c r="E102"/>
  <c r="J101"/>
  <c r="I101"/>
  <c r="K101" s="1"/>
  <c r="H101"/>
  <c r="E101"/>
  <c r="J100"/>
  <c r="K100" s="1"/>
  <c r="I100"/>
  <c r="H100"/>
  <c r="E100"/>
  <c r="J99"/>
  <c r="I99"/>
  <c r="H99"/>
  <c r="E99"/>
  <c r="J98"/>
  <c r="K98" s="1"/>
  <c r="I98"/>
  <c r="H98"/>
  <c r="E98"/>
  <c r="J97"/>
  <c r="I97"/>
  <c r="K97" s="1"/>
  <c r="H97"/>
  <c r="E97"/>
  <c r="J96"/>
  <c r="K96" s="1"/>
  <c r="I96"/>
  <c r="H96"/>
  <c r="E96"/>
  <c r="J95"/>
  <c r="I95"/>
  <c r="K95" s="1"/>
  <c r="H95"/>
  <c r="E95"/>
  <c r="G93"/>
  <c r="F93"/>
  <c r="D93"/>
  <c r="C93"/>
  <c r="I93" s="1"/>
  <c r="J92"/>
  <c r="I92"/>
  <c r="H92"/>
  <c r="E92"/>
  <c r="J88"/>
  <c r="I88"/>
  <c r="H88"/>
  <c r="E88"/>
  <c r="J86"/>
  <c r="I86"/>
  <c r="H86"/>
  <c r="E86"/>
  <c r="J85"/>
  <c r="I85"/>
  <c r="H85"/>
  <c r="E85"/>
  <c r="J84"/>
  <c r="I84"/>
  <c r="H84"/>
  <c r="E84"/>
  <c r="J83"/>
  <c r="I83"/>
  <c r="K83" s="1"/>
  <c r="H83"/>
  <c r="E83"/>
  <c r="J82"/>
  <c r="I82"/>
  <c r="H82"/>
  <c r="E82"/>
  <c r="J81"/>
  <c r="I81"/>
  <c r="K81" s="1"/>
  <c r="H81"/>
  <c r="E81"/>
  <c r="J80"/>
  <c r="I80"/>
  <c r="H80"/>
  <c r="E80"/>
  <c r="J79"/>
  <c r="I79"/>
  <c r="K79" s="1"/>
  <c r="H79"/>
  <c r="E79"/>
  <c r="J78"/>
  <c r="I78"/>
  <c r="H78"/>
  <c r="E78"/>
  <c r="J77"/>
  <c r="I77"/>
  <c r="K77" s="1"/>
  <c r="H77"/>
  <c r="E77"/>
  <c r="J76"/>
  <c r="I76"/>
  <c r="H76"/>
  <c r="E76"/>
  <c r="J75"/>
  <c r="I75"/>
  <c r="K75" s="1"/>
  <c r="H75"/>
  <c r="E75"/>
  <c r="J74"/>
  <c r="I74"/>
  <c r="H74"/>
  <c r="E74"/>
  <c r="J73"/>
  <c r="I73"/>
  <c r="K73" s="1"/>
  <c r="H73"/>
  <c r="E73"/>
  <c r="J72"/>
  <c r="I72"/>
  <c r="H72"/>
  <c r="E72"/>
  <c r="J71"/>
  <c r="I71"/>
  <c r="K71" s="1"/>
  <c r="H71"/>
  <c r="E71"/>
  <c r="J70"/>
  <c r="I70"/>
  <c r="H70"/>
  <c r="E70"/>
  <c r="J69"/>
  <c r="I69"/>
  <c r="K69" s="1"/>
  <c r="H69"/>
  <c r="E69"/>
  <c r="J68"/>
  <c r="I68"/>
  <c r="H68"/>
  <c r="E68"/>
  <c r="J67"/>
  <c r="I67"/>
  <c r="K67" s="1"/>
  <c r="H67"/>
  <c r="E67"/>
  <c r="J66"/>
  <c r="I66"/>
  <c r="H66"/>
  <c r="E66"/>
  <c r="J65"/>
  <c r="I65"/>
  <c r="K65" s="1"/>
  <c r="H65"/>
  <c r="E65"/>
  <c r="J64"/>
  <c r="I64"/>
  <c r="H64"/>
  <c r="E64"/>
  <c r="J63"/>
  <c r="I63"/>
  <c r="K63" s="1"/>
  <c r="H63"/>
  <c r="E63"/>
  <c r="J62"/>
  <c r="I62"/>
  <c r="H62"/>
  <c r="E62"/>
  <c r="J61"/>
  <c r="I61"/>
  <c r="K61" s="1"/>
  <c r="H61"/>
  <c r="E61"/>
  <c r="J60"/>
  <c r="I60"/>
  <c r="H60"/>
  <c r="E60"/>
  <c r="J59"/>
  <c r="I59"/>
  <c r="H59"/>
  <c r="E59"/>
  <c r="J58"/>
  <c r="I58"/>
  <c r="H58"/>
  <c r="E58"/>
  <c r="J57"/>
  <c r="I57"/>
  <c r="K57" s="1"/>
  <c r="H57"/>
  <c r="E57"/>
  <c r="J56"/>
  <c r="I56"/>
  <c r="H56"/>
  <c r="E56"/>
  <c r="J55"/>
  <c r="I55"/>
  <c r="K55" s="1"/>
  <c r="H55"/>
  <c r="E55"/>
  <c r="J54"/>
  <c r="I54"/>
  <c r="H54"/>
  <c r="E54"/>
  <c r="J53"/>
  <c r="I53"/>
  <c r="K53" s="1"/>
  <c r="H53"/>
  <c r="E53"/>
  <c r="J52"/>
  <c r="I52"/>
  <c r="H52"/>
  <c r="E52"/>
  <c r="J51"/>
  <c r="I51"/>
  <c r="K51" s="1"/>
  <c r="H51"/>
  <c r="E51"/>
  <c r="J50"/>
  <c r="I50"/>
  <c r="H50"/>
  <c r="E50"/>
  <c r="J49"/>
  <c r="I49"/>
  <c r="H49"/>
  <c r="E49"/>
  <c r="J48"/>
  <c r="I48"/>
  <c r="H48"/>
  <c r="E48"/>
  <c r="J47"/>
  <c r="I47"/>
  <c r="K47" s="1"/>
  <c r="H47"/>
  <c r="E47"/>
  <c r="J46"/>
  <c r="I46"/>
  <c r="H46"/>
  <c r="E46"/>
  <c r="J45"/>
  <c r="I45"/>
  <c r="K45" s="1"/>
  <c r="H45"/>
  <c r="E45"/>
  <c r="J44"/>
  <c r="I44"/>
  <c r="H44"/>
  <c r="E44"/>
  <c r="J43"/>
  <c r="I43"/>
  <c r="K43" s="1"/>
  <c r="H43"/>
  <c r="E43"/>
  <c r="J42"/>
  <c r="I42"/>
  <c r="H42"/>
  <c r="E42"/>
  <c r="J41"/>
  <c r="I41"/>
  <c r="H41"/>
  <c r="E41"/>
  <c r="J40"/>
  <c r="I40"/>
  <c r="H40"/>
  <c r="E40"/>
  <c r="J39"/>
  <c r="I39"/>
  <c r="H39"/>
  <c r="E39"/>
  <c r="J38"/>
  <c r="I38"/>
  <c r="H38"/>
  <c r="E38"/>
  <c r="J37"/>
  <c r="I37"/>
  <c r="K37" s="1"/>
  <c r="H37"/>
  <c r="E37"/>
  <c r="J36"/>
  <c r="I36"/>
  <c r="H36"/>
  <c r="E36"/>
  <c r="J35"/>
  <c r="I35"/>
  <c r="K35" s="1"/>
  <c r="H35"/>
  <c r="E35"/>
  <c r="J34"/>
  <c r="I34"/>
  <c r="H34"/>
  <c r="E34"/>
  <c r="J33"/>
  <c r="I33"/>
  <c r="H33"/>
  <c r="E33"/>
  <c r="J32"/>
  <c r="I32"/>
  <c r="H32"/>
  <c r="E32"/>
  <c r="J31"/>
  <c r="I31"/>
  <c r="H31"/>
  <c r="E31"/>
  <c r="J30"/>
  <c r="I30"/>
  <c r="H30"/>
  <c r="E30"/>
  <c r="J29"/>
  <c r="I29"/>
  <c r="H29"/>
  <c r="E29"/>
  <c r="J28"/>
  <c r="I28"/>
  <c r="H28"/>
  <c r="E28"/>
  <c r="J27"/>
  <c r="I27"/>
  <c r="H27"/>
  <c r="E27"/>
  <c r="J26"/>
  <c r="I26"/>
  <c r="H26"/>
  <c r="E26"/>
  <c r="J25"/>
  <c r="I25"/>
  <c r="K25" s="1"/>
  <c r="H25"/>
  <c r="E25"/>
  <c r="J24"/>
  <c r="I24"/>
  <c r="H24"/>
  <c r="E24"/>
  <c r="J23"/>
  <c r="I23"/>
  <c r="K23" s="1"/>
  <c r="H23"/>
  <c r="E23"/>
  <c r="J22"/>
  <c r="I22"/>
  <c r="H22"/>
  <c r="E22"/>
  <c r="J21"/>
  <c r="I21"/>
  <c r="K21" s="1"/>
  <c r="H21"/>
  <c r="E21"/>
  <c r="J20"/>
  <c r="I20"/>
  <c r="H20"/>
  <c r="E20"/>
  <c r="J19"/>
  <c r="I19"/>
  <c r="K19" s="1"/>
  <c r="H19"/>
  <c r="E19"/>
  <c r="J18"/>
  <c r="I18"/>
  <c r="H18"/>
  <c r="E18"/>
  <c r="J17"/>
  <c r="I17"/>
  <c r="K17" s="1"/>
  <c r="H17"/>
  <c r="E17"/>
  <c r="J16"/>
  <c r="I16"/>
  <c r="H16"/>
  <c r="E16"/>
  <c r="J15"/>
  <c r="I15"/>
  <c r="K15" s="1"/>
  <c r="H15"/>
  <c r="E15"/>
  <c r="J14"/>
  <c r="I14"/>
  <c r="H14"/>
  <c r="E14"/>
  <c r="J13"/>
  <c r="I13"/>
  <c r="K13" s="1"/>
  <c r="H13"/>
  <c r="E13"/>
  <c r="J12"/>
  <c r="I12"/>
  <c r="H12"/>
  <c r="E12"/>
  <c r="J11"/>
  <c r="I11"/>
  <c r="K11" s="1"/>
  <c r="H11"/>
  <c r="E11"/>
  <c r="J10"/>
  <c r="I10"/>
  <c r="H10"/>
  <c r="E10"/>
  <c r="J119" i="235"/>
  <c r="K119" s="1"/>
  <c r="I119"/>
  <c r="H119"/>
  <c r="E119"/>
  <c r="E118"/>
  <c r="J118"/>
  <c r="I118"/>
  <c r="H118"/>
  <c r="J86" i="240"/>
  <c r="K86" s="1"/>
  <c r="H86"/>
  <c r="E86"/>
  <c r="J85"/>
  <c r="K85" s="1"/>
  <c r="H85"/>
  <c r="E85"/>
  <c r="E82"/>
  <c r="J90"/>
  <c r="K90" s="1"/>
  <c r="J84"/>
  <c r="K84" s="1"/>
  <c r="J83"/>
  <c r="K83" s="1"/>
  <c r="J82"/>
  <c r="K82" s="1"/>
  <c r="H84"/>
  <c r="E84"/>
  <c r="H83"/>
  <c r="E83"/>
  <c r="E79" i="232"/>
  <c r="J79"/>
  <c r="K79" s="1"/>
  <c r="J80"/>
  <c r="I80"/>
  <c r="H80"/>
  <c r="E80"/>
  <c r="H79"/>
  <c r="J77"/>
  <c r="I77"/>
  <c r="H77"/>
  <c r="E77"/>
  <c r="J78"/>
  <c r="I78"/>
  <c r="K78"/>
  <c r="H78"/>
  <c r="E78"/>
  <c r="J76"/>
  <c r="K76" s="1"/>
  <c r="I76"/>
  <c r="H76"/>
  <c r="E76"/>
  <c r="J75"/>
  <c r="I75"/>
  <c r="H75"/>
  <c r="E75"/>
  <c r="J74"/>
  <c r="K74" s="1"/>
  <c r="I74"/>
  <c r="H74"/>
  <c r="E74"/>
  <c r="J72"/>
  <c r="I72"/>
  <c r="H72"/>
  <c r="E72"/>
  <c r="J71"/>
  <c r="I71"/>
  <c r="H71"/>
  <c r="E71"/>
  <c r="J73"/>
  <c r="K73" s="1"/>
  <c r="I73"/>
  <c r="H73"/>
  <c r="E73"/>
  <c r="J70"/>
  <c r="I70"/>
  <c r="K70"/>
  <c r="H70"/>
  <c r="E70"/>
  <c r="J68"/>
  <c r="I68"/>
  <c r="H68"/>
  <c r="E68"/>
  <c r="J69"/>
  <c r="I69"/>
  <c r="H69"/>
  <c r="E69"/>
  <c r="J67"/>
  <c r="K67" s="1"/>
  <c r="I67"/>
  <c r="H67"/>
  <c r="E67"/>
  <c r="J66"/>
  <c r="I66"/>
  <c r="H66"/>
  <c r="E66"/>
  <c r="J65"/>
  <c r="I65"/>
  <c r="H65"/>
  <c r="E65"/>
  <c r="J64"/>
  <c r="I64"/>
  <c r="H64"/>
  <c r="E64"/>
  <c r="J63"/>
  <c r="K63" s="1"/>
  <c r="J62"/>
  <c r="J61"/>
  <c r="K61" s="1"/>
  <c r="I63"/>
  <c r="I62"/>
  <c r="I61"/>
  <c r="E63"/>
  <c r="E62"/>
  <c r="E61"/>
  <c r="H63"/>
  <c r="H62"/>
  <c r="H61"/>
  <c r="J60"/>
  <c r="K60" s="1"/>
  <c r="I60"/>
  <c r="H60"/>
  <c r="E60"/>
  <c r="J59"/>
  <c r="K59" s="1"/>
  <c r="I59"/>
  <c r="H59"/>
  <c r="E59"/>
  <c r="J57"/>
  <c r="I57"/>
  <c r="H57"/>
  <c r="E57"/>
  <c r="J56"/>
  <c r="K56" s="1"/>
  <c r="I56"/>
  <c r="H56"/>
  <c r="E56"/>
  <c r="J55"/>
  <c r="I55"/>
  <c r="H55"/>
  <c r="E55"/>
  <c r="J54"/>
  <c r="I54"/>
  <c r="H54"/>
  <c r="E54"/>
  <c r="J58"/>
  <c r="I58"/>
  <c r="H58"/>
  <c r="E58"/>
  <c r="J53"/>
  <c r="K53" s="1"/>
  <c r="I53"/>
  <c r="H53"/>
  <c r="E53"/>
  <c r="J52"/>
  <c r="I52"/>
  <c r="H52"/>
  <c r="E52"/>
  <c r="J51"/>
  <c r="K51" s="1"/>
  <c r="I51"/>
  <c r="H51"/>
  <c r="E51"/>
  <c r="J50"/>
  <c r="K50" s="1"/>
  <c r="I50"/>
  <c r="H50"/>
  <c r="E50"/>
  <c r="J49"/>
  <c r="I49"/>
  <c r="H49"/>
  <c r="E49"/>
  <c r="J87" i="247"/>
  <c r="K87" s="1"/>
  <c r="I87"/>
  <c r="H87"/>
  <c r="E87"/>
  <c r="J86"/>
  <c r="K86" s="1"/>
  <c r="I86"/>
  <c r="H86"/>
  <c r="E86"/>
  <c r="J85"/>
  <c r="K85" s="1"/>
  <c r="I85"/>
  <c r="H85"/>
  <c r="E85"/>
  <c r="J84"/>
  <c r="I84"/>
  <c r="H84"/>
  <c r="E84"/>
  <c r="J83"/>
  <c r="I83"/>
  <c r="H83"/>
  <c r="E83"/>
  <c r="D19" i="217"/>
  <c r="G19"/>
  <c r="J19"/>
  <c r="C19"/>
  <c r="F19"/>
  <c r="I19" s="1"/>
  <c r="K19" s="1"/>
  <c r="J12"/>
  <c r="J11"/>
  <c r="J10"/>
  <c r="J9"/>
  <c r="D21" i="221"/>
  <c r="G21"/>
  <c r="J21" s="1"/>
  <c r="J14"/>
  <c r="J13"/>
  <c r="C21"/>
  <c r="F21"/>
  <c r="I21" s="1"/>
  <c r="J11"/>
  <c r="J12"/>
  <c r="J10"/>
  <c r="J9"/>
  <c r="D21" i="222"/>
  <c r="G21"/>
  <c r="J21"/>
  <c r="C21"/>
  <c r="F21"/>
  <c r="I21" s="1"/>
  <c r="K21" s="1"/>
  <c r="J12"/>
  <c r="J11"/>
  <c r="J14"/>
  <c r="J13"/>
  <c r="J10"/>
  <c r="J9"/>
  <c r="D19" i="223"/>
  <c r="G19"/>
  <c r="J19" s="1"/>
  <c r="C19"/>
  <c r="F19"/>
  <c r="I19" s="1"/>
  <c r="J11"/>
  <c r="J12"/>
  <c r="J10"/>
  <c r="J9"/>
  <c r="D21" i="225"/>
  <c r="G21"/>
  <c r="J21"/>
  <c r="C21"/>
  <c r="F21"/>
  <c r="I21" s="1"/>
  <c r="K21" s="1"/>
  <c r="J11"/>
  <c r="J14"/>
  <c r="K14" s="1"/>
  <c r="J13"/>
  <c r="J12"/>
  <c r="J10"/>
  <c r="J9"/>
  <c r="D21" i="226"/>
  <c r="G21"/>
  <c r="J21" s="1"/>
  <c r="J14"/>
  <c r="J13"/>
  <c r="J12"/>
  <c r="J11"/>
  <c r="J10"/>
  <c r="J9"/>
  <c r="D21" i="227"/>
  <c r="G21"/>
  <c r="J21"/>
  <c r="C21"/>
  <c r="F21"/>
  <c r="I21" s="1"/>
  <c r="K21" s="1"/>
  <c r="J11"/>
  <c r="J14"/>
  <c r="J13"/>
  <c r="J12"/>
  <c r="J10"/>
  <c r="J9"/>
  <c r="J14" i="228"/>
  <c r="J13"/>
  <c r="J12"/>
  <c r="J11"/>
  <c r="J10"/>
  <c r="J9"/>
  <c r="G8" i="183"/>
  <c r="H88" i="259"/>
  <c r="H87"/>
  <c r="H86"/>
  <c r="H85"/>
  <c r="H84"/>
  <c r="H83"/>
  <c r="H82"/>
  <c r="H81"/>
  <c r="H80"/>
  <c r="H79"/>
  <c r="H78"/>
  <c r="H77"/>
  <c r="E78"/>
  <c r="E79"/>
  <c r="E80"/>
  <c r="E81"/>
  <c r="E82"/>
  <c r="E83"/>
  <c r="E84"/>
  <c r="E85"/>
  <c r="E86"/>
  <c r="E87"/>
  <c r="E88"/>
  <c r="E77"/>
  <c r="G89"/>
  <c r="H89" s="1"/>
  <c r="F89"/>
  <c r="D89"/>
  <c r="C89"/>
  <c r="G75"/>
  <c r="G90" s="1"/>
  <c r="F75"/>
  <c r="F90"/>
  <c r="D75"/>
  <c r="J75"/>
  <c r="C75"/>
  <c r="I75" s="1"/>
  <c r="I74"/>
  <c r="J74"/>
  <c r="K74" s="1"/>
  <c r="I73"/>
  <c r="J73"/>
  <c r="K73" s="1"/>
  <c r="I72"/>
  <c r="J72"/>
  <c r="I71"/>
  <c r="J71"/>
  <c r="K71"/>
  <c r="I70"/>
  <c r="J70"/>
  <c r="K70" s="1"/>
  <c r="I69"/>
  <c r="J69"/>
  <c r="K69" s="1"/>
  <c r="I68"/>
  <c r="J68"/>
  <c r="I67"/>
  <c r="J67"/>
  <c r="K67"/>
  <c r="I66"/>
  <c r="J66"/>
  <c r="K66" s="1"/>
  <c r="I65"/>
  <c r="J65"/>
  <c r="K65" s="1"/>
  <c r="I64"/>
  <c r="J64"/>
  <c r="I63"/>
  <c r="J63"/>
  <c r="K63"/>
  <c r="I62"/>
  <c r="J62"/>
  <c r="K62" s="1"/>
  <c r="I61"/>
  <c r="J61"/>
  <c r="K61" s="1"/>
  <c r="I60"/>
  <c r="J60"/>
  <c r="I59"/>
  <c r="J59"/>
  <c r="K59"/>
  <c r="I58"/>
  <c r="J58"/>
  <c r="K58" s="1"/>
  <c r="I57"/>
  <c r="J57"/>
  <c r="K57" s="1"/>
  <c r="I56"/>
  <c r="J56"/>
  <c r="I55"/>
  <c r="J55"/>
  <c r="K55"/>
  <c r="I54"/>
  <c r="J54"/>
  <c r="K54" s="1"/>
  <c r="I53"/>
  <c r="J53"/>
  <c r="K53" s="1"/>
  <c r="I52"/>
  <c r="J52"/>
  <c r="I51"/>
  <c r="J51"/>
  <c r="K51"/>
  <c r="I50"/>
  <c r="J50"/>
  <c r="K50" s="1"/>
  <c r="I49"/>
  <c r="J49"/>
  <c r="K49" s="1"/>
  <c r="I48"/>
  <c r="J48"/>
  <c r="I47"/>
  <c r="J47"/>
  <c r="K47"/>
  <c r="I46"/>
  <c r="J46"/>
  <c r="K46" s="1"/>
  <c r="I45"/>
  <c r="J45"/>
  <c r="K45" s="1"/>
  <c r="I44"/>
  <c r="J44"/>
  <c r="I43"/>
  <c r="J43"/>
  <c r="K43"/>
  <c r="I42"/>
  <c r="J42"/>
  <c r="K42" s="1"/>
  <c r="I41"/>
  <c r="J41"/>
  <c r="K41" s="1"/>
  <c r="I40"/>
  <c r="J40"/>
  <c r="I39"/>
  <c r="J39"/>
  <c r="K39"/>
  <c r="I38"/>
  <c r="J38"/>
  <c r="K38" s="1"/>
  <c r="I37"/>
  <c r="J37"/>
  <c r="K37" s="1"/>
  <c r="I36"/>
  <c r="J36"/>
  <c r="I35"/>
  <c r="J35"/>
  <c r="K35"/>
  <c r="I34"/>
  <c r="J34"/>
  <c r="K34" s="1"/>
  <c r="I33"/>
  <c r="J33"/>
  <c r="K33" s="1"/>
  <c r="I32"/>
  <c r="J32"/>
  <c r="I31"/>
  <c r="J31"/>
  <c r="K31"/>
  <c r="I30"/>
  <c r="J30"/>
  <c r="K30" s="1"/>
  <c r="I29"/>
  <c r="J29"/>
  <c r="K29" s="1"/>
  <c r="I28"/>
  <c r="J28"/>
  <c r="I27"/>
  <c r="J27"/>
  <c r="K27"/>
  <c r="I26"/>
  <c r="J26"/>
  <c r="K26" s="1"/>
  <c r="I25"/>
  <c r="J25"/>
  <c r="K25" s="1"/>
  <c r="I24"/>
  <c r="J24"/>
  <c r="I23"/>
  <c r="J23"/>
  <c r="K23"/>
  <c r="I22"/>
  <c r="J22"/>
  <c r="K22" s="1"/>
  <c r="I21"/>
  <c r="J21"/>
  <c r="K21" s="1"/>
  <c r="I20"/>
  <c r="J20"/>
  <c r="I19"/>
  <c r="J19"/>
  <c r="K19"/>
  <c r="I18"/>
  <c r="J18"/>
  <c r="K18" s="1"/>
  <c r="I17"/>
  <c r="J17"/>
  <c r="K17" s="1"/>
  <c r="I16"/>
  <c r="J16"/>
  <c r="I15"/>
  <c r="J15"/>
  <c r="K15"/>
  <c r="I14"/>
  <c r="J14"/>
  <c r="K14" s="1"/>
  <c r="I13"/>
  <c r="J13"/>
  <c r="K13" s="1"/>
  <c r="I12"/>
  <c r="J12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12"/>
  <c r="F58" i="250"/>
  <c r="C58"/>
  <c r="G72"/>
  <c r="H72" s="1"/>
  <c r="F72"/>
  <c r="D72"/>
  <c r="C72"/>
  <c r="I72" s="1"/>
  <c r="J72"/>
  <c r="H71"/>
  <c r="H70"/>
  <c r="H69"/>
  <c r="H68"/>
  <c r="H67"/>
  <c r="H66"/>
  <c r="H65"/>
  <c r="H64"/>
  <c r="H63"/>
  <c r="H62"/>
  <c r="H61"/>
  <c r="H60"/>
  <c r="E61"/>
  <c r="E62"/>
  <c r="E63"/>
  <c r="E64"/>
  <c r="E65"/>
  <c r="E66"/>
  <c r="E67"/>
  <c r="E68"/>
  <c r="E69"/>
  <c r="E70"/>
  <c r="E71"/>
  <c r="E60"/>
  <c r="G58"/>
  <c r="G73" s="1"/>
  <c r="D58"/>
  <c r="D73"/>
  <c r="E58"/>
  <c r="I57"/>
  <c r="I56"/>
  <c r="I55"/>
  <c r="I54"/>
  <c r="I53"/>
  <c r="I52"/>
  <c r="I51"/>
  <c r="I49"/>
  <c r="I48"/>
  <c r="I47"/>
  <c r="I46"/>
  <c r="I45"/>
  <c r="I44"/>
  <c r="I43"/>
  <c r="I42"/>
  <c r="I41"/>
  <c r="I40"/>
  <c r="I39"/>
  <c r="I38"/>
  <c r="I37"/>
  <c r="I36"/>
  <c r="I35"/>
  <c r="I34"/>
  <c r="I20"/>
  <c r="I19"/>
  <c r="I14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13"/>
  <c r="C126" i="235"/>
  <c r="H126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2"/>
  <c r="I91"/>
  <c r="I90"/>
  <c r="I89"/>
  <c r="I87"/>
  <c r="I86"/>
  <c r="I85"/>
  <c r="I84"/>
  <c r="I83"/>
  <c r="I82"/>
  <c r="I77"/>
  <c r="I75"/>
  <c r="I72"/>
  <c r="I71"/>
  <c r="I70"/>
  <c r="I69"/>
  <c r="I67"/>
  <c r="I64"/>
  <c r="I63"/>
  <c r="I62"/>
  <c r="I61"/>
  <c r="I60"/>
  <c r="I59"/>
  <c r="I58"/>
  <c r="I57"/>
  <c r="I56"/>
  <c r="I55"/>
  <c r="I49"/>
  <c r="I48"/>
  <c r="I43"/>
  <c r="H139"/>
  <c r="H138"/>
  <c r="H137"/>
  <c r="H136"/>
  <c r="H135"/>
  <c r="H134"/>
  <c r="H133"/>
  <c r="H132"/>
  <c r="H131"/>
  <c r="H130"/>
  <c r="H129"/>
  <c r="H12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8"/>
  <c r="E129"/>
  <c r="E130"/>
  <c r="E131"/>
  <c r="E132"/>
  <c r="E133"/>
  <c r="E134"/>
  <c r="E135"/>
  <c r="E136"/>
  <c r="E137"/>
  <c r="E138"/>
  <c r="E139"/>
  <c r="E12"/>
  <c r="G140"/>
  <c r="F140"/>
  <c r="D140"/>
  <c r="C140"/>
  <c r="G141"/>
  <c r="E126"/>
  <c r="G106" i="240"/>
  <c r="F106"/>
  <c r="D106"/>
  <c r="C106"/>
  <c r="E106" s="1"/>
  <c r="F91"/>
  <c r="F107" s="1"/>
  <c r="I106"/>
  <c r="J106"/>
  <c r="K106"/>
  <c r="I81"/>
  <c r="I50"/>
  <c r="I41"/>
  <c r="I39"/>
  <c r="I38"/>
  <c r="I37"/>
  <c r="I36"/>
  <c r="I35"/>
  <c r="I34"/>
  <c r="I31"/>
  <c r="I30"/>
  <c r="I29"/>
  <c r="I28"/>
  <c r="I27"/>
  <c r="I26"/>
  <c r="I25"/>
  <c r="I24"/>
  <c r="I23"/>
  <c r="H105"/>
  <c r="H104"/>
  <c r="H103"/>
  <c r="H102"/>
  <c r="H101"/>
  <c r="H100"/>
  <c r="H99"/>
  <c r="H98"/>
  <c r="H97"/>
  <c r="H96"/>
  <c r="H95"/>
  <c r="H94"/>
  <c r="H93"/>
  <c r="H90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90"/>
  <c r="E93"/>
  <c r="E94"/>
  <c r="E95"/>
  <c r="E96"/>
  <c r="E97"/>
  <c r="E98"/>
  <c r="E99"/>
  <c r="E100"/>
  <c r="E101"/>
  <c r="E102"/>
  <c r="E103"/>
  <c r="E104"/>
  <c r="E105"/>
  <c r="E13"/>
  <c r="G91"/>
  <c r="H91" s="1"/>
  <c r="D91"/>
  <c r="C91"/>
  <c r="C107" s="1"/>
  <c r="I107" s="1"/>
  <c r="C91" i="247"/>
  <c r="F91"/>
  <c r="I82"/>
  <c r="I81"/>
  <c r="I80"/>
  <c r="I79"/>
  <c r="I78"/>
  <c r="I77"/>
  <c r="I76"/>
  <c r="I75"/>
  <c r="I74"/>
  <c r="I73"/>
  <c r="I72"/>
  <c r="I71"/>
  <c r="I68"/>
  <c r="I67"/>
  <c r="I66"/>
  <c r="I65"/>
  <c r="I62"/>
  <c r="I61"/>
  <c r="I60"/>
  <c r="I59"/>
  <c r="I58"/>
  <c r="I57"/>
  <c r="I56"/>
  <c r="I55"/>
  <c r="I54"/>
  <c r="I44"/>
  <c r="I43"/>
  <c r="I42"/>
  <c r="I41"/>
  <c r="I40"/>
  <c r="I33"/>
  <c r="I32"/>
  <c r="I31"/>
  <c r="I26"/>
  <c r="I25"/>
  <c r="I24"/>
  <c r="I22"/>
  <c r="I21"/>
  <c r="I20"/>
  <c r="I19"/>
  <c r="I18"/>
  <c r="I13"/>
  <c r="H104"/>
  <c r="H103"/>
  <c r="H102"/>
  <c r="H101"/>
  <c r="H100"/>
  <c r="H99"/>
  <c r="H98"/>
  <c r="H97"/>
  <c r="H96"/>
  <c r="H95"/>
  <c r="H94"/>
  <c r="H93"/>
  <c r="H90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90"/>
  <c r="E93"/>
  <c r="E94"/>
  <c r="E95"/>
  <c r="E96"/>
  <c r="E97"/>
  <c r="E98"/>
  <c r="E99"/>
  <c r="E100"/>
  <c r="E101"/>
  <c r="E102"/>
  <c r="E103"/>
  <c r="E104"/>
  <c r="E13"/>
  <c r="G105"/>
  <c r="F105"/>
  <c r="D105"/>
  <c r="C105"/>
  <c r="E105" s="1"/>
  <c r="D91"/>
  <c r="D106" s="1"/>
  <c r="G91"/>
  <c r="G106" s="1"/>
  <c r="F94" i="232"/>
  <c r="F109" s="1"/>
  <c r="C94"/>
  <c r="G108"/>
  <c r="F108"/>
  <c r="D108"/>
  <c r="J108" s="1"/>
  <c r="C108"/>
  <c r="I108" s="1"/>
  <c r="G94"/>
  <c r="G109" s="1"/>
  <c r="H109" s="1"/>
  <c r="D94"/>
  <c r="D109" s="1"/>
  <c r="I93"/>
  <c r="I48"/>
  <c r="I47"/>
  <c r="I46"/>
  <c r="I44"/>
  <c r="I43"/>
  <c r="I42"/>
  <c r="I41"/>
  <c r="I39"/>
  <c r="I38"/>
  <c r="I37"/>
  <c r="I36"/>
  <c r="I35"/>
  <c r="I34"/>
  <c r="I33"/>
  <c r="I30"/>
  <c r="I24"/>
  <c r="I17"/>
  <c r="I16"/>
  <c r="I15"/>
  <c r="I14"/>
  <c r="H108"/>
  <c r="H107"/>
  <c r="H106"/>
  <c r="H105"/>
  <c r="H104"/>
  <c r="H103"/>
  <c r="H102"/>
  <c r="H101"/>
  <c r="H100"/>
  <c r="H99"/>
  <c r="H98"/>
  <c r="H97"/>
  <c r="H96"/>
  <c r="H93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93"/>
  <c r="E96"/>
  <c r="E97"/>
  <c r="E98"/>
  <c r="E99"/>
  <c r="E100"/>
  <c r="E101"/>
  <c r="E102"/>
  <c r="E103"/>
  <c r="E104"/>
  <c r="E105"/>
  <c r="E106"/>
  <c r="E107"/>
  <c r="E108"/>
  <c r="E13"/>
  <c r="E10" i="266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1"/>
  <c r="E532"/>
  <c r="E533"/>
  <c r="E534"/>
  <c r="E535"/>
  <c r="E536"/>
  <c r="E537"/>
  <c r="E538"/>
  <c r="E539"/>
  <c r="E540"/>
  <c r="E541"/>
  <c r="E542"/>
  <c r="E543"/>
  <c r="E544"/>
  <c r="E545"/>
  <c r="E546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7"/>
  <c r="E568"/>
  <c r="E569"/>
  <c r="E570"/>
  <c r="E571"/>
  <c r="E572"/>
  <c r="E573"/>
  <c r="E574"/>
  <c r="E575"/>
  <c r="E576"/>
  <c r="E577"/>
  <c r="E578"/>
  <c r="E579"/>
  <c r="E580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8"/>
  <c r="E609"/>
  <c r="E610"/>
  <c r="E611"/>
  <c r="E612"/>
  <c r="E613"/>
  <c r="E614"/>
  <c r="E615"/>
  <c r="E616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6"/>
  <c r="E657"/>
  <c r="E658"/>
  <c r="E659"/>
  <c r="E660"/>
  <c r="E661"/>
  <c r="E662"/>
  <c r="E663"/>
  <c r="E664"/>
  <c r="E665"/>
  <c r="E666"/>
  <c r="E668"/>
  <c r="E669"/>
  <c r="E670"/>
  <c r="E671"/>
  <c r="E672"/>
  <c r="E673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5"/>
  <c r="E706"/>
  <c r="E707"/>
  <c r="E708"/>
  <c r="E709"/>
  <c r="E710"/>
  <c r="E711"/>
  <c r="E712"/>
  <c r="E714"/>
  <c r="E715"/>
  <c r="E716"/>
  <c r="E717"/>
  <c r="E718"/>
  <c r="E719"/>
  <c r="E720"/>
  <c r="E721"/>
  <c r="E722"/>
  <c r="E723"/>
  <c r="E724"/>
  <c r="E725"/>
  <c r="E726"/>
  <c r="E728"/>
  <c r="E729"/>
  <c r="E730"/>
  <c r="E732"/>
  <c r="E733"/>
  <c r="E734"/>
  <c r="H12" i="269"/>
  <c r="H11"/>
  <c r="H10"/>
  <c r="H9"/>
  <c r="E10"/>
  <c r="E11"/>
  <c r="E12"/>
  <c r="E9"/>
  <c r="K14" i="185"/>
  <c r="H14"/>
  <c r="H13"/>
  <c r="H12"/>
  <c r="H11"/>
  <c r="H10"/>
  <c r="H9"/>
  <c r="E10"/>
  <c r="E11"/>
  <c r="E12"/>
  <c r="E13"/>
  <c r="E14"/>
  <c r="E9"/>
  <c r="H14" i="216"/>
  <c r="H13"/>
  <c r="H12"/>
  <c r="H11"/>
  <c r="H10"/>
  <c r="H9"/>
  <c r="E10"/>
  <c r="E11"/>
  <c r="E12"/>
  <c r="E13"/>
  <c r="E14"/>
  <c r="E9"/>
  <c r="H12" i="217"/>
  <c r="H11"/>
  <c r="H10"/>
  <c r="H9"/>
  <c r="E10"/>
  <c r="E11"/>
  <c r="E12"/>
  <c r="E9"/>
  <c r="H14" i="218"/>
  <c r="H13"/>
  <c r="H12"/>
  <c r="H11"/>
  <c r="H10"/>
  <c r="H9"/>
  <c r="E10"/>
  <c r="E11"/>
  <c r="E12"/>
  <c r="E13"/>
  <c r="E14"/>
  <c r="E9"/>
  <c r="H12" i="261"/>
  <c r="H11"/>
  <c r="H10"/>
  <c r="H9"/>
  <c r="E10"/>
  <c r="E11"/>
  <c r="E12"/>
  <c r="E9"/>
  <c r="H14" i="221"/>
  <c r="H13"/>
  <c r="H12"/>
  <c r="H11"/>
  <c r="H10"/>
  <c r="H9"/>
  <c r="E10"/>
  <c r="E11"/>
  <c r="E12"/>
  <c r="E13"/>
  <c r="E14"/>
  <c r="E9"/>
  <c r="H14" i="222"/>
  <c r="H13"/>
  <c r="H12"/>
  <c r="H11"/>
  <c r="H10"/>
  <c r="H9"/>
  <c r="E10"/>
  <c r="E11"/>
  <c r="E12"/>
  <c r="E13"/>
  <c r="E14"/>
  <c r="E9"/>
  <c r="H12" i="223"/>
  <c r="H11"/>
  <c r="H10"/>
  <c r="H9"/>
  <c r="E10"/>
  <c r="E11"/>
  <c r="E12"/>
  <c r="E9"/>
  <c r="H14" i="225"/>
  <c r="H13"/>
  <c r="H12"/>
  <c r="H11"/>
  <c r="H10"/>
  <c r="H9"/>
  <c r="E10"/>
  <c r="E11"/>
  <c r="E12"/>
  <c r="E13"/>
  <c r="E14"/>
  <c r="E9"/>
  <c r="H14" i="226"/>
  <c r="H13"/>
  <c r="H12"/>
  <c r="H11"/>
  <c r="H10"/>
  <c r="H9"/>
  <c r="E10"/>
  <c r="E11"/>
  <c r="E12"/>
  <c r="E13"/>
  <c r="E14"/>
  <c r="E9"/>
  <c r="H14" i="227"/>
  <c r="H13"/>
  <c r="H12"/>
  <c r="H11"/>
  <c r="H10"/>
  <c r="H9"/>
  <c r="E10"/>
  <c r="E11"/>
  <c r="E12"/>
  <c r="E13"/>
  <c r="E14"/>
  <c r="E9"/>
  <c r="H14" i="228"/>
  <c r="H13"/>
  <c r="H12"/>
  <c r="H11"/>
  <c r="H10"/>
  <c r="H9"/>
  <c r="E10"/>
  <c r="E11"/>
  <c r="E12"/>
  <c r="E13"/>
  <c r="E14"/>
  <c r="E9"/>
  <c r="H12" i="229"/>
  <c r="H11"/>
  <c r="H10"/>
  <c r="E11"/>
  <c r="E12"/>
  <c r="E10"/>
  <c r="H13" i="230"/>
  <c r="H12"/>
  <c r="H11"/>
  <c r="H10"/>
  <c r="H9"/>
  <c r="E10"/>
  <c r="E11"/>
  <c r="E12"/>
  <c r="E13"/>
  <c r="E9"/>
  <c r="U14" i="260"/>
  <c r="V14"/>
  <c r="U15"/>
  <c r="V15"/>
  <c r="W15" s="1"/>
  <c r="U16"/>
  <c r="V16"/>
  <c r="U17"/>
  <c r="V17"/>
  <c r="W17" s="1"/>
  <c r="R14"/>
  <c r="S14"/>
  <c r="R15"/>
  <c r="S15"/>
  <c r="T15" s="1"/>
  <c r="R16"/>
  <c r="S16"/>
  <c r="R17"/>
  <c r="S17"/>
  <c r="T17" s="1"/>
  <c r="W16"/>
  <c r="W14"/>
  <c r="T16"/>
  <c r="T14"/>
  <c r="Q17"/>
  <c r="Q16"/>
  <c r="Q15"/>
  <c r="Q14"/>
  <c r="Q13"/>
  <c r="Q12"/>
  <c r="Q11"/>
  <c r="Q10"/>
  <c r="Q9"/>
  <c r="Q8"/>
  <c r="N17"/>
  <c r="N16"/>
  <c r="N15"/>
  <c r="N14"/>
  <c r="N13"/>
  <c r="N12"/>
  <c r="N11"/>
  <c r="N10"/>
  <c r="N9"/>
  <c r="N8"/>
  <c r="K17"/>
  <c r="K16"/>
  <c r="K15"/>
  <c r="K14"/>
  <c r="K13"/>
  <c r="K12"/>
  <c r="K11"/>
  <c r="K10"/>
  <c r="K9"/>
  <c r="K8"/>
  <c r="H9"/>
  <c r="H10"/>
  <c r="H11"/>
  <c r="H12"/>
  <c r="H13"/>
  <c r="H14"/>
  <c r="H15"/>
  <c r="H16"/>
  <c r="H17"/>
  <c r="H8"/>
  <c r="E9" i="183"/>
  <c r="E10"/>
  <c r="H10" s="1"/>
  <c r="E11"/>
  <c r="E12"/>
  <c r="H12"/>
  <c r="F9" i="208"/>
  <c r="F10"/>
  <c r="F11"/>
  <c r="F12"/>
  <c r="F13"/>
  <c r="F14"/>
  <c r="F15"/>
  <c r="F16"/>
  <c r="F17"/>
  <c r="F18"/>
  <c r="F19"/>
  <c r="F20"/>
  <c r="F21"/>
  <c r="F8"/>
  <c r="I13" i="197"/>
  <c r="I12"/>
  <c r="I11"/>
  <c r="I10"/>
  <c r="I9"/>
  <c r="I8"/>
  <c r="F9"/>
  <c r="F10"/>
  <c r="F11"/>
  <c r="F12"/>
  <c r="F13"/>
  <c r="F8"/>
  <c r="J70" i="209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0"/>
  <c r="G8"/>
  <c r="I14" i="174"/>
  <c r="H14"/>
  <c r="C18" i="191"/>
  <c r="D18"/>
  <c r="B18"/>
  <c r="I16" i="247"/>
  <c r="J16"/>
  <c r="K16" s="1"/>
  <c r="D8" i="266"/>
  <c r="C8"/>
  <c r="C2" i="174"/>
  <c r="C1"/>
  <c r="I23" i="169"/>
  <c r="F13" i="174"/>
  <c r="H23" i="169"/>
  <c r="F12" i="174"/>
  <c r="F23" i="169"/>
  <c r="D13" i="174"/>
  <c r="E23" i="169"/>
  <c r="C13" i="174" s="1"/>
  <c r="C23" i="169"/>
  <c r="D12" i="174" s="1"/>
  <c r="B23" i="169"/>
  <c r="C12" i="174" s="1"/>
  <c r="G22" i="169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2"/>
  <c r="C1"/>
  <c r="W22" i="192"/>
  <c r="V22"/>
  <c r="U22"/>
  <c r="F9" i="174" s="1"/>
  <c r="T22" i="192"/>
  <c r="R22"/>
  <c r="Q22"/>
  <c r="N22"/>
  <c r="M22"/>
  <c r="L22"/>
  <c r="I22"/>
  <c r="H22"/>
  <c r="G22"/>
  <c r="F22"/>
  <c r="E22"/>
  <c r="C9" i="174" s="1"/>
  <c r="D22" i="19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D9" i="174"/>
  <c r="S17" i="192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2" s="1"/>
  <c r="P8"/>
  <c r="O8"/>
  <c r="O22" s="1"/>
  <c r="K8"/>
  <c r="J8"/>
  <c r="J22" s="1"/>
  <c r="C1"/>
  <c r="R18" i="191"/>
  <c r="Q18"/>
  <c r="P18"/>
  <c r="AD28" i="189" s="1"/>
  <c r="F8" i="174" s="1"/>
  <c r="N18" i="191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I8"/>
  <c r="I18" s="1"/>
  <c r="C1"/>
  <c r="AF28" i="189"/>
  <c r="F11" i="174" s="1"/>
  <c r="AE28" i="189"/>
  <c r="F10" i="174" s="1"/>
  <c r="AB28" i="189"/>
  <c r="AA28"/>
  <c r="D11" i="174"/>
  <c r="Z28" i="189"/>
  <c r="C11" i="174" s="1"/>
  <c r="W28" i="189"/>
  <c r="V28"/>
  <c r="U28"/>
  <c r="T28"/>
  <c r="S28"/>
  <c r="X28" s="1"/>
  <c r="R28"/>
  <c r="C10" i="174" s="1"/>
  <c r="G10" s="1"/>
  <c r="O28" i="189"/>
  <c r="N28"/>
  <c r="M28"/>
  <c r="L28"/>
  <c r="P28" s="1"/>
  <c r="K28"/>
  <c r="J28"/>
  <c r="I28"/>
  <c r="C8" i="174" s="1"/>
  <c r="G28" i="189"/>
  <c r="F28"/>
  <c r="C28"/>
  <c r="E28"/>
  <c r="H28" s="1"/>
  <c r="AC27"/>
  <c r="X27"/>
  <c r="Y27"/>
  <c r="P27"/>
  <c r="Q27"/>
  <c r="H27"/>
  <c r="D27" s="1"/>
  <c r="X26"/>
  <c r="Y26" s="1"/>
  <c r="P26"/>
  <c r="Q26" s="1"/>
  <c r="H26"/>
  <c r="D26" s="1"/>
  <c r="X25"/>
  <c r="Y25"/>
  <c r="P25"/>
  <c r="Q25"/>
  <c r="H25"/>
  <c r="D25" s="1"/>
  <c r="X24"/>
  <c r="Y24" s="1"/>
  <c r="P24"/>
  <c r="Q24" s="1"/>
  <c r="H24"/>
  <c r="D24" s="1"/>
  <c r="AC23"/>
  <c r="Y23"/>
  <c r="X23"/>
  <c r="Q23"/>
  <c r="P23"/>
  <c r="H23"/>
  <c r="D23" s="1"/>
  <c r="AC22"/>
  <c r="Y22"/>
  <c r="X22"/>
  <c r="Q22"/>
  <c r="P22"/>
  <c r="H22"/>
  <c r="D22" s="1"/>
  <c r="AC21"/>
  <c r="Y21"/>
  <c r="X21"/>
  <c r="Q21"/>
  <c r="P21"/>
  <c r="H21"/>
  <c r="D21" s="1"/>
  <c r="AC20"/>
  <c r="Y20"/>
  <c r="X20"/>
  <c r="Q20"/>
  <c r="P20"/>
  <c r="H20"/>
  <c r="D20" s="1"/>
  <c r="AC19"/>
  <c r="Y19"/>
  <c r="X19"/>
  <c r="Q19"/>
  <c r="P19"/>
  <c r="H19"/>
  <c r="D19" s="1"/>
  <c r="AC18"/>
  <c r="Y18"/>
  <c r="X18"/>
  <c r="Q18"/>
  <c r="P18"/>
  <c r="H18"/>
  <c r="D18" s="1"/>
  <c r="AC17"/>
  <c r="Y17"/>
  <c r="X17"/>
  <c r="Q17"/>
  <c r="P17"/>
  <c r="H17"/>
  <c r="D17" s="1"/>
  <c r="AC16"/>
  <c r="Y16"/>
  <c r="X16"/>
  <c r="Q16"/>
  <c r="P16"/>
  <c r="H16"/>
  <c r="D16" s="1"/>
  <c r="AC15"/>
  <c r="Y15"/>
  <c r="X15"/>
  <c r="Q15"/>
  <c r="P15"/>
  <c r="H15"/>
  <c r="D15" s="1"/>
  <c r="AC14"/>
  <c r="Y14"/>
  <c r="X14"/>
  <c r="Q14"/>
  <c r="P14"/>
  <c r="H14"/>
  <c r="D14" s="1"/>
  <c r="AC13"/>
  <c r="Y13"/>
  <c r="X13"/>
  <c r="Q13"/>
  <c r="P13"/>
  <c r="H13"/>
  <c r="D13" s="1"/>
  <c r="AC12"/>
  <c r="Y12"/>
  <c r="X12"/>
  <c r="Q12"/>
  <c r="P12"/>
  <c r="H12"/>
  <c r="D12" s="1"/>
  <c r="AC11"/>
  <c r="Y11"/>
  <c r="X11"/>
  <c r="Q11"/>
  <c r="P11"/>
  <c r="H11"/>
  <c r="D11" s="1"/>
  <c r="AC10"/>
  <c r="Y10"/>
  <c r="X10"/>
  <c r="Q10"/>
  <c r="P10"/>
  <c r="H10"/>
  <c r="D10" s="1"/>
  <c r="AC9"/>
  <c r="Y9"/>
  <c r="X9"/>
  <c r="Q9"/>
  <c r="P9"/>
  <c r="H9"/>
  <c r="D9" s="1"/>
  <c r="J15" i="247"/>
  <c r="I15"/>
  <c r="J90"/>
  <c r="I90"/>
  <c r="B28" i="189"/>
  <c r="F7" i="26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D29"/>
  <c r="E29"/>
  <c r="F29" s="1"/>
  <c r="I77" i="259"/>
  <c r="J77"/>
  <c r="K77"/>
  <c r="I78"/>
  <c r="J78"/>
  <c r="K78" s="1"/>
  <c r="I79"/>
  <c r="J79"/>
  <c r="K79" s="1"/>
  <c r="I80"/>
  <c r="J80"/>
  <c r="I81"/>
  <c r="J81"/>
  <c r="K81"/>
  <c r="I82"/>
  <c r="J82"/>
  <c r="K82" s="1"/>
  <c r="I83"/>
  <c r="J83"/>
  <c r="K83" s="1"/>
  <c r="I84"/>
  <c r="J84"/>
  <c r="I85"/>
  <c r="J85"/>
  <c r="K85"/>
  <c r="I86"/>
  <c r="J86"/>
  <c r="K86" s="1"/>
  <c r="I87"/>
  <c r="J87"/>
  <c r="K87" s="1"/>
  <c r="I88"/>
  <c r="J88"/>
  <c r="I89"/>
  <c r="J89"/>
  <c r="K89"/>
  <c r="I13" i="250"/>
  <c r="J13"/>
  <c r="J14"/>
  <c r="K14" s="1"/>
  <c r="I15"/>
  <c r="J15"/>
  <c r="K15" s="1"/>
  <c r="I16"/>
  <c r="J16"/>
  <c r="I17"/>
  <c r="J17"/>
  <c r="K17"/>
  <c r="I18"/>
  <c r="J18"/>
  <c r="K18" s="1"/>
  <c r="J19"/>
  <c r="K19" s="1"/>
  <c r="J20"/>
  <c r="K20" s="1"/>
  <c r="I21"/>
  <c r="J21"/>
  <c r="K21" s="1"/>
  <c r="I22"/>
  <c r="J22"/>
  <c r="I23"/>
  <c r="J23"/>
  <c r="K23"/>
  <c r="I24"/>
  <c r="J24"/>
  <c r="K24" s="1"/>
  <c r="I25"/>
  <c r="J25"/>
  <c r="K25" s="1"/>
  <c r="I26"/>
  <c r="J26"/>
  <c r="I27"/>
  <c r="J27"/>
  <c r="K27"/>
  <c r="I28"/>
  <c r="J28"/>
  <c r="K28" s="1"/>
  <c r="I29"/>
  <c r="J29"/>
  <c r="K29" s="1"/>
  <c r="I30"/>
  <c r="J30"/>
  <c r="I31"/>
  <c r="J31"/>
  <c r="K31"/>
  <c r="I32"/>
  <c r="J32"/>
  <c r="K32" s="1"/>
  <c r="I33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I50"/>
  <c r="J50"/>
  <c r="J51"/>
  <c r="K51" s="1"/>
  <c r="J52"/>
  <c r="K52" s="1"/>
  <c r="J53"/>
  <c r="K53" s="1"/>
  <c r="J54"/>
  <c r="K54" s="1"/>
  <c r="J55"/>
  <c r="K55" s="1"/>
  <c r="J56"/>
  <c r="K56" s="1"/>
  <c r="J57"/>
  <c r="K57" s="1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10" i="235"/>
  <c r="J10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J43"/>
  <c r="K43" s="1"/>
  <c r="I44"/>
  <c r="J44"/>
  <c r="K44" s="1"/>
  <c r="I45"/>
  <c r="J45"/>
  <c r="I46"/>
  <c r="J46"/>
  <c r="I47"/>
  <c r="J47"/>
  <c r="J48"/>
  <c r="K48" s="1"/>
  <c r="J49"/>
  <c r="K49" s="1"/>
  <c r="I50"/>
  <c r="J50"/>
  <c r="I51"/>
  <c r="J51"/>
  <c r="I52"/>
  <c r="J52"/>
  <c r="I53"/>
  <c r="J53"/>
  <c r="I54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I65"/>
  <c r="J65"/>
  <c r="I66"/>
  <c r="J66"/>
  <c r="J67"/>
  <c r="K67" s="1"/>
  <c r="I68"/>
  <c r="J68"/>
  <c r="J69"/>
  <c r="K69" s="1"/>
  <c r="J70"/>
  <c r="K70" s="1"/>
  <c r="J71"/>
  <c r="K71" s="1"/>
  <c r="J72"/>
  <c r="K72" s="1"/>
  <c r="I73"/>
  <c r="J73"/>
  <c r="I74"/>
  <c r="J74"/>
  <c r="J75"/>
  <c r="K75" s="1"/>
  <c r="I76"/>
  <c r="J76"/>
  <c r="J77"/>
  <c r="K77" s="1"/>
  <c r="I78"/>
  <c r="J78"/>
  <c r="I79"/>
  <c r="J79"/>
  <c r="I80"/>
  <c r="J80"/>
  <c r="I81"/>
  <c r="J81"/>
  <c r="J82"/>
  <c r="K82" s="1"/>
  <c r="J83"/>
  <c r="K83" s="1"/>
  <c r="J84"/>
  <c r="K84" s="1"/>
  <c r="J85"/>
  <c r="K85" s="1"/>
  <c r="J86"/>
  <c r="K86" s="1"/>
  <c r="J87"/>
  <c r="K87" s="1"/>
  <c r="I88"/>
  <c r="J88"/>
  <c r="J89"/>
  <c r="K89" s="1"/>
  <c r="J90"/>
  <c r="K90" s="1"/>
  <c r="J91"/>
  <c r="K91" s="1"/>
  <c r="J92"/>
  <c r="K92" s="1"/>
  <c r="I93"/>
  <c r="J93"/>
  <c r="J94"/>
  <c r="K94" s="1"/>
  <c r="J95"/>
  <c r="K95" s="1"/>
  <c r="J96"/>
  <c r="K96" s="1"/>
  <c r="I97"/>
  <c r="J97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I110"/>
  <c r="J110"/>
  <c r="J111"/>
  <c r="K111" s="1"/>
  <c r="J112"/>
  <c r="K112" s="1"/>
  <c r="J113"/>
  <c r="K113" s="1"/>
  <c r="J114"/>
  <c r="K114" s="1"/>
  <c r="J115"/>
  <c r="K115" s="1"/>
  <c r="J116"/>
  <c r="K116" s="1"/>
  <c r="J117"/>
  <c r="K117" s="1"/>
  <c r="I128"/>
  <c r="J128"/>
  <c r="K128" s="1"/>
  <c r="I129"/>
  <c r="J129"/>
  <c r="I130"/>
  <c r="J130"/>
  <c r="K130" s="1"/>
  <c r="I131"/>
  <c r="J131"/>
  <c r="I132"/>
  <c r="J132"/>
  <c r="I133"/>
  <c r="J133"/>
  <c r="I134"/>
  <c r="J134"/>
  <c r="K134" s="1"/>
  <c r="I135"/>
  <c r="J135"/>
  <c r="I136"/>
  <c r="J136"/>
  <c r="I137"/>
  <c r="J137"/>
  <c r="I138"/>
  <c r="J138"/>
  <c r="I139"/>
  <c r="J139"/>
  <c r="I140"/>
  <c r="J140"/>
  <c r="I13" i="240"/>
  <c r="J13"/>
  <c r="I14"/>
  <c r="J14"/>
  <c r="K14"/>
  <c r="I15"/>
  <c r="J15"/>
  <c r="K15" s="1"/>
  <c r="I16"/>
  <c r="J16"/>
  <c r="K16" s="1"/>
  <c r="I17"/>
  <c r="J17"/>
  <c r="I18"/>
  <c r="J18"/>
  <c r="K18" s="1"/>
  <c r="I19"/>
  <c r="J19"/>
  <c r="K19" s="1"/>
  <c r="I20"/>
  <c r="J20"/>
  <c r="K20" s="1"/>
  <c r="I21"/>
  <c r="J21"/>
  <c r="I22"/>
  <c r="J22"/>
  <c r="K22" s="1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I32"/>
  <c r="J32"/>
  <c r="I33"/>
  <c r="J33"/>
  <c r="J34"/>
  <c r="K34"/>
  <c r="J35"/>
  <c r="K35"/>
  <c r="J36"/>
  <c r="K36"/>
  <c r="J37"/>
  <c r="K37"/>
  <c r="J38"/>
  <c r="K38"/>
  <c r="J39"/>
  <c r="K39"/>
  <c r="I40"/>
  <c r="J40"/>
  <c r="J41"/>
  <c r="K41"/>
  <c r="I42"/>
  <c r="J42"/>
  <c r="K42" s="1"/>
  <c r="I43"/>
  <c r="J43"/>
  <c r="K43" s="1"/>
  <c r="I44"/>
  <c r="J44"/>
  <c r="I45"/>
  <c r="J45"/>
  <c r="K45" s="1"/>
  <c r="I46"/>
  <c r="J46"/>
  <c r="K46" s="1"/>
  <c r="I47"/>
  <c r="J47"/>
  <c r="K47" s="1"/>
  <c r="I48"/>
  <c r="J48"/>
  <c r="I49"/>
  <c r="J49"/>
  <c r="K49"/>
  <c r="J50"/>
  <c r="K50" s="1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K63" s="1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J81"/>
  <c r="K81" s="1"/>
  <c r="I93"/>
  <c r="J93"/>
  <c r="I94"/>
  <c r="J94"/>
  <c r="I95"/>
  <c r="J95"/>
  <c r="I96"/>
  <c r="J96"/>
  <c r="I97"/>
  <c r="J97"/>
  <c r="I98"/>
  <c r="J98"/>
  <c r="K98"/>
  <c r="I99"/>
  <c r="J99"/>
  <c r="K99" s="1"/>
  <c r="I100"/>
  <c r="J100"/>
  <c r="K100" s="1"/>
  <c r="I101"/>
  <c r="J101"/>
  <c r="I102"/>
  <c r="J102"/>
  <c r="K102"/>
  <c r="I103"/>
  <c r="J103"/>
  <c r="K103" s="1"/>
  <c r="I104"/>
  <c r="J104"/>
  <c r="K104" s="1"/>
  <c r="I105"/>
  <c r="J105"/>
  <c r="J13" i="247"/>
  <c r="K13" s="1"/>
  <c r="I14"/>
  <c r="J14"/>
  <c r="I17"/>
  <c r="J17"/>
  <c r="K17" s="1"/>
  <c r="J18"/>
  <c r="K18"/>
  <c r="J19"/>
  <c r="K19" s="1"/>
  <c r="J20"/>
  <c r="K20" s="1"/>
  <c r="J21"/>
  <c r="K21" s="1"/>
  <c r="J22"/>
  <c r="K22" s="1"/>
  <c r="I23"/>
  <c r="J23"/>
  <c r="J24"/>
  <c r="K24"/>
  <c r="J25"/>
  <c r="K25" s="1"/>
  <c r="J26"/>
  <c r="K26" s="1"/>
  <c r="I27"/>
  <c r="J27"/>
  <c r="K27" s="1"/>
  <c r="I28"/>
  <c r="J28"/>
  <c r="K28" s="1"/>
  <c r="I29"/>
  <c r="J29"/>
  <c r="I30"/>
  <c r="J30"/>
  <c r="K30" s="1"/>
  <c r="J31"/>
  <c r="K31"/>
  <c r="J32"/>
  <c r="K32" s="1"/>
  <c r="J33"/>
  <c r="K33" s="1"/>
  <c r="I34"/>
  <c r="J34"/>
  <c r="K34" s="1"/>
  <c r="I35"/>
  <c r="J35"/>
  <c r="I36"/>
  <c r="J36"/>
  <c r="I37"/>
  <c r="J37"/>
  <c r="I38"/>
  <c r="J38"/>
  <c r="I39"/>
  <c r="J39"/>
  <c r="J40"/>
  <c r="K40" s="1"/>
  <c r="J41"/>
  <c r="K41" s="1"/>
  <c r="J42"/>
  <c r="K42" s="1"/>
  <c r="J43"/>
  <c r="K43" s="1"/>
  <c r="J44"/>
  <c r="K44" s="1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K53" s="1"/>
  <c r="J54"/>
  <c r="K54" s="1"/>
  <c r="J55"/>
  <c r="K55" s="1"/>
  <c r="J56"/>
  <c r="K56"/>
  <c r="J57"/>
  <c r="K57" s="1"/>
  <c r="J58"/>
  <c r="K58" s="1"/>
  <c r="J59"/>
  <c r="K59" s="1"/>
  <c r="J60"/>
  <c r="K60" s="1"/>
  <c r="J61"/>
  <c r="K61" s="1"/>
  <c r="J62"/>
  <c r="K62" s="1"/>
  <c r="I63"/>
  <c r="J63"/>
  <c r="I64"/>
  <c r="J64"/>
  <c r="J65"/>
  <c r="K65" s="1"/>
  <c r="J66"/>
  <c r="K66"/>
  <c r="J67"/>
  <c r="K67"/>
  <c r="J68"/>
  <c r="K68" s="1"/>
  <c r="I69"/>
  <c r="J69"/>
  <c r="I70"/>
  <c r="J70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/>
  <c r="J81"/>
  <c r="K81" s="1"/>
  <c r="J82"/>
  <c r="K82" s="1"/>
  <c r="I93"/>
  <c r="J93"/>
  <c r="I94"/>
  <c r="J94"/>
  <c r="I95"/>
  <c r="J95"/>
  <c r="I96"/>
  <c r="J96"/>
  <c r="K96"/>
  <c r="I97"/>
  <c r="J97"/>
  <c r="K97" s="1"/>
  <c r="I98"/>
  <c r="J98"/>
  <c r="K98" s="1"/>
  <c r="I99"/>
  <c r="J99"/>
  <c r="I100"/>
  <c r="J100"/>
  <c r="K100" s="1"/>
  <c r="I101"/>
  <c r="J101"/>
  <c r="I102"/>
  <c r="J102"/>
  <c r="I103"/>
  <c r="J103"/>
  <c r="I104"/>
  <c r="J104"/>
  <c r="K104"/>
  <c r="I105"/>
  <c r="J105"/>
  <c r="K105" s="1"/>
  <c r="I13" i="232"/>
  <c r="J13"/>
  <c r="J14"/>
  <c r="K14" s="1"/>
  <c r="J15"/>
  <c r="K15" s="1"/>
  <c r="J16"/>
  <c r="K16" s="1"/>
  <c r="J17"/>
  <c r="K17" s="1"/>
  <c r="I18"/>
  <c r="J18"/>
  <c r="K18" s="1"/>
  <c r="I19"/>
  <c r="J19"/>
  <c r="K19" s="1"/>
  <c r="I20"/>
  <c r="J20"/>
  <c r="K20" s="1"/>
  <c r="I21"/>
  <c r="J21"/>
  <c r="I22"/>
  <c r="J22"/>
  <c r="K22" s="1"/>
  <c r="I23"/>
  <c r="J23"/>
  <c r="K23" s="1"/>
  <c r="J24"/>
  <c r="K24" s="1"/>
  <c r="I25"/>
  <c r="J25"/>
  <c r="I26"/>
  <c r="J26"/>
  <c r="I27"/>
  <c r="J27"/>
  <c r="I28"/>
  <c r="J28"/>
  <c r="K28" s="1"/>
  <c r="I29"/>
  <c r="J29"/>
  <c r="J30"/>
  <c r="K30" s="1"/>
  <c r="I31"/>
  <c r="J31"/>
  <c r="K31" s="1"/>
  <c r="I32"/>
  <c r="J32"/>
  <c r="J33"/>
  <c r="K33" s="1"/>
  <c r="J34"/>
  <c r="K34" s="1"/>
  <c r="J35"/>
  <c r="K35" s="1"/>
  <c r="J36"/>
  <c r="K36" s="1"/>
  <c r="J37"/>
  <c r="K37" s="1"/>
  <c r="J38"/>
  <c r="K38" s="1"/>
  <c r="J39"/>
  <c r="K39" s="1"/>
  <c r="I40"/>
  <c r="J40"/>
  <c r="J41"/>
  <c r="K41" s="1"/>
  <c r="J42"/>
  <c r="K42" s="1"/>
  <c r="J43"/>
  <c r="K43" s="1"/>
  <c r="J44"/>
  <c r="K44" s="1"/>
  <c r="I45"/>
  <c r="J45"/>
  <c r="J46"/>
  <c r="K46" s="1"/>
  <c r="J47"/>
  <c r="K47" s="1"/>
  <c r="J48"/>
  <c r="K48" s="1"/>
  <c r="J93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G12" i="264"/>
  <c r="G13"/>
  <c r="D14"/>
  <c r="E14"/>
  <c r="F14"/>
  <c r="H14"/>
  <c r="I14"/>
  <c r="J14"/>
  <c r="K14"/>
  <c r="L14"/>
  <c r="M14"/>
  <c r="N14"/>
  <c r="O14"/>
  <c r="G15"/>
  <c r="G16"/>
  <c r="D17"/>
  <c r="E17"/>
  <c r="F17"/>
  <c r="H17"/>
  <c r="I17"/>
  <c r="J17"/>
  <c r="K17"/>
  <c r="L17"/>
  <c r="M17"/>
  <c r="N17"/>
  <c r="O17"/>
  <c r="D18"/>
  <c r="E18"/>
  <c r="F18"/>
  <c r="H18"/>
  <c r="I18"/>
  <c r="J18"/>
  <c r="K18"/>
  <c r="L18"/>
  <c r="L20" s="1"/>
  <c r="M18"/>
  <c r="N18"/>
  <c r="N19"/>
  <c r="N20"/>
  <c r="O18"/>
  <c r="D19"/>
  <c r="D20" s="1"/>
  <c r="E19"/>
  <c r="F20"/>
  <c r="H19"/>
  <c r="I19"/>
  <c r="I20" s="1"/>
  <c r="J19"/>
  <c r="K19"/>
  <c r="L19"/>
  <c r="M19"/>
  <c r="M20" s="1"/>
  <c r="O19"/>
  <c r="K20"/>
  <c r="I9" i="269"/>
  <c r="J9"/>
  <c r="I10"/>
  <c r="J10"/>
  <c r="K10" s="1"/>
  <c r="I11"/>
  <c r="J11"/>
  <c r="K11" s="1"/>
  <c r="I12"/>
  <c r="J12"/>
  <c r="K12" s="1"/>
  <c r="C13"/>
  <c r="D13"/>
  <c r="F13"/>
  <c r="I13" s="1"/>
  <c r="G13"/>
  <c r="H13"/>
  <c r="C19"/>
  <c r="D19"/>
  <c r="E19" s="1"/>
  <c r="F19"/>
  <c r="G19"/>
  <c r="I19"/>
  <c r="I9" i="185"/>
  <c r="J9"/>
  <c r="K9" s="1"/>
  <c r="I10"/>
  <c r="J10"/>
  <c r="I11"/>
  <c r="J11"/>
  <c r="I12"/>
  <c r="J12"/>
  <c r="I13"/>
  <c r="J13"/>
  <c r="K13"/>
  <c r="C15"/>
  <c r="D15"/>
  <c r="E15" s="1"/>
  <c r="F15"/>
  <c r="I15" s="1"/>
  <c r="G15"/>
  <c r="H15" s="1"/>
  <c r="C21"/>
  <c r="C22" s="1"/>
  <c r="D21"/>
  <c r="E21" s="1"/>
  <c r="F21"/>
  <c r="F22" s="1"/>
  <c r="G21"/>
  <c r="I21"/>
  <c r="I9" i="216"/>
  <c r="J9"/>
  <c r="K9" s="1"/>
  <c r="I10"/>
  <c r="J10"/>
  <c r="K10" s="1"/>
  <c r="I11"/>
  <c r="J11"/>
  <c r="I12"/>
  <c r="J12"/>
  <c r="K12" s="1"/>
  <c r="I13"/>
  <c r="J13"/>
  <c r="I14"/>
  <c r="J14"/>
  <c r="C15"/>
  <c r="D15"/>
  <c r="F15"/>
  <c r="I15" s="1"/>
  <c r="G15"/>
  <c r="H15"/>
  <c r="C21"/>
  <c r="D21"/>
  <c r="E21" s="1"/>
  <c r="F21"/>
  <c r="G21"/>
  <c r="I21"/>
  <c r="I9" i="217"/>
  <c r="K9" s="1"/>
  <c r="I10"/>
  <c r="I11"/>
  <c r="I12"/>
  <c r="C13"/>
  <c r="C20" s="1"/>
  <c r="D13"/>
  <c r="E13" s="1"/>
  <c r="F13"/>
  <c r="G13"/>
  <c r="H13" s="1"/>
  <c r="E19"/>
  <c r="H19"/>
  <c r="F20"/>
  <c r="I9" i="218"/>
  <c r="J9"/>
  <c r="K9" s="1"/>
  <c r="I10"/>
  <c r="J10"/>
  <c r="I11"/>
  <c r="J11"/>
  <c r="K11" s="1"/>
  <c r="I12"/>
  <c r="J12"/>
  <c r="K12" s="1"/>
  <c r="I13"/>
  <c r="J13"/>
  <c r="K13" s="1"/>
  <c r="I14"/>
  <c r="J14"/>
  <c r="C15"/>
  <c r="I15" s="1"/>
  <c r="D15"/>
  <c r="E15" s="1"/>
  <c r="F15"/>
  <c r="G15"/>
  <c r="H15" s="1"/>
  <c r="C21"/>
  <c r="D21"/>
  <c r="F21"/>
  <c r="I21" s="1"/>
  <c r="G21"/>
  <c r="H21"/>
  <c r="J21"/>
  <c r="C22"/>
  <c r="I9" i="261"/>
  <c r="J9"/>
  <c r="I10"/>
  <c r="J10"/>
  <c r="K10"/>
  <c r="I11"/>
  <c r="J11"/>
  <c r="K11" s="1"/>
  <c r="I12"/>
  <c r="J12"/>
  <c r="K12" s="1"/>
  <c r="C13"/>
  <c r="D13"/>
  <c r="F13"/>
  <c r="I13" s="1"/>
  <c r="G13"/>
  <c r="H13"/>
  <c r="C19"/>
  <c r="D19"/>
  <c r="E19" s="1"/>
  <c r="F19"/>
  <c r="G19"/>
  <c r="I19"/>
  <c r="I9" i="221"/>
  <c r="K9" s="1"/>
  <c r="I10"/>
  <c r="K10" s="1"/>
  <c r="I11"/>
  <c r="K11" s="1"/>
  <c r="I12"/>
  <c r="K12" s="1"/>
  <c r="I13"/>
  <c r="K13" s="1"/>
  <c r="I14"/>
  <c r="K14" s="1"/>
  <c r="C15"/>
  <c r="C22" s="1"/>
  <c r="D15"/>
  <c r="E15" s="1"/>
  <c r="F15"/>
  <c r="I15"/>
  <c r="G15"/>
  <c r="E21"/>
  <c r="H21"/>
  <c r="G22"/>
  <c r="I9" i="222"/>
  <c r="K9" s="1"/>
  <c r="I10"/>
  <c r="K10" s="1"/>
  <c r="I11"/>
  <c r="K11" s="1"/>
  <c r="I12"/>
  <c r="K12" s="1"/>
  <c r="I13"/>
  <c r="I14"/>
  <c r="C15"/>
  <c r="D15"/>
  <c r="J15" s="1"/>
  <c r="F15"/>
  <c r="F22" s="1"/>
  <c r="G15"/>
  <c r="H15"/>
  <c r="E21"/>
  <c r="H21"/>
  <c r="C22"/>
  <c r="G22"/>
  <c r="I9" i="223"/>
  <c r="I10"/>
  <c r="I11"/>
  <c r="K11" s="1"/>
  <c r="I12"/>
  <c r="K12" s="1"/>
  <c r="C13"/>
  <c r="D13"/>
  <c r="F13"/>
  <c r="G13"/>
  <c r="H13" s="1"/>
  <c r="I13"/>
  <c r="E19"/>
  <c r="H19"/>
  <c r="C20"/>
  <c r="F20"/>
  <c r="I9" i="225"/>
  <c r="K9" s="1"/>
  <c r="I10"/>
  <c r="K10" s="1"/>
  <c r="I11"/>
  <c r="I12"/>
  <c r="I13"/>
  <c r="K13" s="1"/>
  <c r="C15"/>
  <c r="C22" s="1"/>
  <c r="D15"/>
  <c r="E15" s="1"/>
  <c r="F15"/>
  <c r="G15"/>
  <c r="H15" s="1"/>
  <c r="E21"/>
  <c r="H21"/>
  <c r="F22"/>
  <c r="I9" i="226"/>
  <c r="K9" s="1"/>
  <c r="I10"/>
  <c r="I11"/>
  <c r="K11"/>
  <c r="I12"/>
  <c r="K12"/>
  <c r="I13"/>
  <c r="K13"/>
  <c r="I14"/>
  <c r="K14"/>
  <c r="C15"/>
  <c r="I15" s="1"/>
  <c r="D15"/>
  <c r="E15" s="1"/>
  <c r="F15"/>
  <c r="G15"/>
  <c r="H15" s="1"/>
  <c r="C21"/>
  <c r="E21" s="1"/>
  <c r="F21"/>
  <c r="H21" s="1"/>
  <c r="I21"/>
  <c r="D22"/>
  <c r="F22"/>
  <c r="I9" i="227"/>
  <c r="K9" s="1"/>
  <c r="I10"/>
  <c r="I11"/>
  <c r="I12"/>
  <c r="I13"/>
  <c r="K13" s="1"/>
  <c r="I14"/>
  <c r="C15"/>
  <c r="D15"/>
  <c r="G15"/>
  <c r="F15"/>
  <c r="I15" s="1"/>
  <c r="E21"/>
  <c r="H21"/>
  <c r="C22"/>
  <c r="I9" i="228"/>
  <c r="K9" s="1"/>
  <c r="I10"/>
  <c r="I11"/>
  <c r="K11"/>
  <c r="I12"/>
  <c r="I13"/>
  <c r="K13" s="1"/>
  <c r="I14"/>
  <c r="C15"/>
  <c r="I15" s="1"/>
  <c r="D15"/>
  <c r="F15"/>
  <c r="G15"/>
  <c r="H15"/>
  <c r="C21"/>
  <c r="D21"/>
  <c r="F21"/>
  <c r="G21"/>
  <c r="I10" i="229"/>
  <c r="J10"/>
  <c r="I11"/>
  <c r="J11"/>
  <c r="K11" s="1"/>
  <c r="I12"/>
  <c r="J12"/>
  <c r="K12" s="1"/>
  <c r="C13"/>
  <c r="D13"/>
  <c r="E13" s="1"/>
  <c r="F13"/>
  <c r="I13" s="1"/>
  <c r="G13"/>
  <c r="C19"/>
  <c r="D19"/>
  <c r="E19" s="1"/>
  <c r="F19"/>
  <c r="I19" s="1"/>
  <c r="G19"/>
  <c r="H19" s="1"/>
  <c r="I9" i="230"/>
  <c r="J9"/>
  <c r="K9" s="1"/>
  <c r="I10"/>
  <c r="J10"/>
  <c r="K10" s="1"/>
  <c r="I11"/>
  <c r="J11"/>
  <c r="K11" s="1"/>
  <c r="I12"/>
  <c r="J12"/>
  <c r="I13"/>
  <c r="J13"/>
  <c r="K13"/>
  <c r="C14"/>
  <c r="D14"/>
  <c r="E14" s="1"/>
  <c r="F14"/>
  <c r="I14" s="1"/>
  <c r="G14"/>
  <c r="H14" s="1"/>
  <c r="C20"/>
  <c r="C21" s="1"/>
  <c r="D20"/>
  <c r="E20" s="1"/>
  <c r="F20"/>
  <c r="G20"/>
  <c r="I20"/>
  <c r="G21"/>
  <c r="R8" i="260"/>
  <c r="S8"/>
  <c r="U8"/>
  <c r="V8"/>
  <c r="R9"/>
  <c r="S9"/>
  <c r="T9" s="1"/>
  <c r="U9"/>
  <c r="V9"/>
  <c r="W9" s="1"/>
  <c r="R10"/>
  <c r="S10"/>
  <c r="T10" s="1"/>
  <c r="U10"/>
  <c r="V10"/>
  <c r="W10" s="1"/>
  <c r="R11"/>
  <c r="S11"/>
  <c r="T11" s="1"/>
  <c r="U11"/>
  <c r="V11"/>
  <c r="R12"/>
  <c r="S12"/>
  <c r="T12" s="1"/>
  <c r="U12"/>
  <c r="V12"/>
  <c r="W12" s="1"/>
  <c r="R13"/>
  <c r="S13"/>
  <c r="T13" s="1"/>
  <c r="U13"/>
  <c r="V13"/>
  <c r="D18"/>
  <c r="E18"/>
  <c r="F18"/>
  <c r="G18"/>
  <c r="H18" s="1"/>
  <c r="I18"/>
  <c r="J18"/>
  <c r="K18" s="1"/>
  <c r="L18"/>
  <c r="M18"/>
  <c r="N18" s="1"/>
  <c r="O18"/>
  <c r="P18"/>
  <c r="C2" i="183"/>
  <c r="B8"/>
  <c r="E8"/>
  <c r="F8"/>
  <c r="C22" i="208"/>
  <c r="D22"/>
  <c r="F22" s="1"/>
  <c r="C14" i="197"/>
  <c r="D14"/>
  <c r="E14"/>
  <c r="F14" s="1"/>
  <c r="G14"/>
  <c r="H14"/>
  <c r="I14" s="1"/>
  <c r="K8" i="209"/>
  <c r="L8"/>
  <c r="M8" s="1"/>
  <c r="N8"/>
  <c r="P8" s="1"/>
  <c r="K9"/>
  <c r="L9"/>
  <c r="N9"/>
  <c r="P9" s="1"/>
  <c r="K10"/>
  <c r="L10"/>
  <c r="M10" s="1"/>
  <c r="N10"/>
  <c r="P10" s="1"/>
  <c r="K11"/>
  <c r="L11"/>
  <c r="N11"/>
  <c r="P11" s="1"/>
  <c r="K12"/>
  <c r="L12"/>
  <c r="M12" s="1"/>
  <c r="N12"/>
  <c r="P12" s="1"/>
  <c r="K13"/>
  <c r="L13"/>
  <c r="N13"/>
  <c r="P13" s="1"/>
  <c r="K14"/>
  <c r="L14"/>
  <c r="M14" s="1"/>
  <c r="N14"/>
  <c r="P14" s="1"/>
  <c r="K15"/>
  <c r="L15"/>
  <c r="N15"/>
  <c r="P15" s="1"/>
  <c r="K16"/>
  <c r="L16"/>
  <c r="M16" s="1"/>
  <c r="N16"/>
  <c r="P16" s="1"/>
  <c r="K17"/>
  <c r="L17"/>
  <c r="N17"/>
  <c r="P17" s="1"/>
  <c r="K18"/>
  <c r="L18"/>
  <c r="M18" s="1"/>
  <c r="N18"/>
  <c r="P18" s="1"/>
  <c r="K19"/>
  <c r="L19"/>
  <c r="N19"/>
  <c r="P19" s="1"/>
  <c r="K20"/>
  <c r="L20"/>
  <c r="M20" s="1"/>
  <c r="N20"/>
  <c r="P20" s="1"/>
  <c r="K21"/>
  <c r="L21"/>
  <c r="N21"/>
  <c r="P21" s="1"/>
  <c r="K22"/>
  <c r="L22"/>
  <c r="M22" s="1"/>
  <c r="N22"/>
  <c r="P22" s="1"/>
  <c r="K23"/>
  <c r="L23"/>
  <c r="N23"/>
  <c r="P23" s="1"/>
  <c r="K24"/>
  <c r="L24"/>
  <c r="M24" s="1"/>
  <c r="N24"/>
  <c r="P24" s="1"/>
  <c r="K25"/>
  <c r="L25"/>
  <c r="N25"/>
  <c r="P25" s="1"/>
  <c r="K26"/>
  <c r="L26"/>
  <c r="M26" s="1"/>
  <c r="N26"/>
  <c r="P26" s="1"/>
  <c r="K27"/>
  <c r="L27"/>
  <c r="N27"/>
  <c r="P27" s="1"/>
  <c r="K28"/>
  <c r="L28"/>
  <c r="M28" s="1"/>
  <c r="N28"/>
  <c r="P28" s="1"/>
  <c r="K29"/>
  <c r="L29"/>
  <c r="N29"/>
  <c r="P29" s="1"/>
  <c r="K30"/>
  <c r="L30"/>
  <c r="M30" s="1"/>
  <c r="N30"/>
  <c r="P30" s="1"/>
  <c r="K31"/>
  <c r="L31"/>
  <c r="N31"/>
  <c r="P31" s="1"/>
  <c r="K32"/>
  <c r="L32"/>
  <c r="M32" s="1"/>
  <c r="N32"/>
  <c r="P32" s="1"/>
  <c r="K33"/>
  <c r="L33"/>
  <c r="N33"/>
  <c r="P33" s="1"/>
  <c r="K34"/>
  <c r="L34"/>
  <c r="M34" s="1"/>
  <c r="N34"/>
  <c r="P34" s="1"/>
  <c r="K35"/>
  <c r="L35"/>
  <c r="N35"/>
  <c r="P35" s="1"/>
  <c r="K36"/>
  <c r="L36"/>
  <c r="M36" s="1"/>
  <c r="N36"/>
  <c r="P36" s="1"/>
  <c r="K37"/>
  <c r="L37"/>
  <c r="N37"/>
  <c r="P37" s="1"/>
  <c r="K38"/>
  <c r="L38"/>
  <c r="M38" s="1"/>
  <c r="N38"/>
  <c r="P38" s="1"/>
  <c r="K39"/>
  <c r="L39"/>
  <c r="N39"/>
  <c r="P39" s="1"/>
  <c r="K40"/>
  <c r="L40"/>
  <c r="M40" s="1"/>
  <c r="N40"/>
  <c r="P40" s="1"/>
  <c r="K41"/>
  <c r="L41"/>
  <c r="N41"/>
  <c r="P41" s="1"/>
  <c r="K42"/>
  <c r="L42"/>
  <c r="M42" s="1"/>
  <c r="N42"/>
  <c r="P42" s="1"/>
  <c r="K43"/>
  <c r="L43"/>
  <c r="N43"/>
  <c r="P43" s="1"/>
  <c r="K44"/>
  <c r="L44"/>
  <c r="M44" s="1"/>
  <c r="N44"/>
  <c r="P44" s="1"/>
  <c r="K45"/>
  <c r="L45"/>
  <c r="N45"/>
  <c r="P45" s="1"/>
  <c r="K46"/>
  <c r="L46"/>
  <c r="M46" s="1"/>
  <c r="N46"/>
  <c r="P46" s="1"/>
  <c r="K47"/>
  <c r="L47"/>
  <c r="N47"/>
  <c r="P47" s="1"/>
  <c r="K48"/>
  <c r="L48"/>
  <c r="M48" s="1"/>
  <c r="N48"/>
  <c r="P48" s="1"/>
  <c r="K49"/>
  <c r="L49"/>
  <c r="N49"/>
  <c r="P49" s="1"/>
  <c r="K50"/>
  <c r="L50"/>
  <c r="M50" s="1"/>
  <c r="N50"/>
  <c r="P50" s="1"/>
  <c r="K51"/>
  <c r="L51"/>
  <c r="N51"/>
  <c r="P51" s="1"/>
  <c r="K52"/>
  <c r="L52"/>
  <c r="M52" s="1"/>
  <c r="N52"/>
  <c r="P52" s="1"/>
  <c r="K53"/>
  <c r="L53"/>
  <c r="N53"/>
  <c r="P53" s="1"/>
  <c r="K54"/>
  <c r="L54"/>
  <c r="M54" s="1"/>
  <c r="N54"/>
  <c r="P54" s="1"/>
  <c r="K55"/>
  <c r="L55"/>
  <c r="N55"/>
  <c r="P55" s="1"/>
  <c r="K56"/>
  <c r="L56"/>
  <c r="M56" s="1"/>
  <c r="N56"/>
  <c r="P56" s="1"/>
  <c r="K57"/>
  <c r="L57"/>
  <c r="N57"/>
  <c r="P57" s="1"/>
  <c r="K58"/>
  <c r="L58"/>
  <c r="M58" s="1"/>
  <c r="N58"/>
  <c r="P58" s="1"/>
  <c r="K59"/>
  <c r="L59"/>
  <c r="N59"/>
  <c r="P59" s="1"/>
  <c r="K60"/>
  <c r="L60"/>
  <c r="M60" s="1"/>
  <c r="N60"/>
  <c r="P60" s="1"/>
  <c r="K61"/>
  <c r="L61"/>
  <c r="N61"/>
  <c r="P61" s="1"/>
  <c r="K62"/>
  <c r="L62"/>
  <c r="M62" s="1"/>
  <c r="N62"/>
  <c r="P62" s="1"/>
  <c r="K63"/>
  <c r="L63"/>
  <c r="N63"/>
  <c r="P63" s="1"/>
  <c r="K64"/>
  <c r="L64"/>
  <c r="N64"/>
  <c r="P64" s="1"/>
  <c r="K65"/>
  <c r="L65"/>
  <c r="N65"/>
  <c r="P65" s="1"/>
  <c r="K66"/>
  <c r="L66"/>
  <c r="M66" s="1"/>
  <c r="N66"/>
  <c r="P66" s="1"/>
  <c r="K67"/>
  <c r="L67"/>
  <c r="N67"/>
  <c r="P67" s="1"/>
  <c r="D68"/>
  <c r="E68"/>
  <c r="F68"/>
  <c r="H68"/>
  <c r="K68" s="1"/>
  <c r="I68"/>
  <c r="D69"/>
  <c r="E69"/>
  <c r="K69" s="1"/>
  <c r="F69"/>
  <c r="G69" s="1"/>
  <c r="H69"/>
  <c r="I69"/>
  <c r="O69" s="1"/>
  <c r="N69"/>
  <c r="D70"/>
  <c r="O70" s="1"/>
  <c r="K70"/>
  <c r="L70"/>
  <c r="D71"/>
  <c r="E71"/>
  <c r="F71"/>
  <c r="G71" s="1"/>
  <c r="H71"/>
  <c r="N71" s="1"/>
  <c r="I71"/>
  <c r="J71" s="1"/>
  <c r="K71"/>
  <c r="D8" i="174"/>
  <c r="Q28" i="189"/>
  <c r="G8" i="174"/>
  <c r="K8"/>
  <c r="E8"/>
  <c r="D10"/>
  <c r="Y28" i="189"/>
  <c r="G9" i="174"/>
  <c r="K9"/>
  <c r="E9"/>
  <c r="F14"/>
  <c r="K93" i="235"/>
  <c r="K88"/>
  <c r="K81"/>
  <c r="K80"/>
  <c r="K79"/>
  <c r="K78"/>
  <c r="K74"/>
  <c r="K73"/>
  <c r="K68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71" i="250"/>
  <c r="K70"/>
  <c r="K69"/>
  <c r="K68"/>
  <c r="K67"/>
  <c r="K66"/>
  <c r="K65"/>
  <c r="K64"/>
  <c r="K63"/>
  <c r="K62"/>
  <c r="K61"/>
  <c r="K60"/>
  <c r="K13"/>
  <c r="K90" i="247"/>
  <c r="K15"/>
  <c r="G23" i="169"/>
  <c r="W8" i="260"/>
  <c r="K107" i="232"/>
  <c r="K106"/>
  <c r="K105"/>
  <c r="K104"/>
  <c r="K103"/>
  <c r="K102"/>
  <c r="K101"/>
  <c r="K100"/>
  <c r="K99"/>
  <c r="K98"/>
  <c r="K97"/>
  <c r="K96"/>
  <c r="K45"/>
  <c r="K40"/>
  <c r="K29"/>
  <c r="K27"/>
  <c r="K26"/>
  <c r="K25"/>
  <c r="K70" i="247"/>
  <c r="K69"/>
  <c r="K64"/>
  <c r="K63"/>
  <c r="K39"/>
  <c r="K38"/>
  <c r="K37"/>
  <c r="K36"/>
  <c r="K35"/>
  <c r="K23"/>
  <c r="K97" i="240"/>
  <c r="K96"/>
  <c r="K95"/>
  <c r="K94"/>
  <c r="K93"/>
  <c r="K80"/>
  <c r="K79"/>
  <c r="K78"/>
  <c r="K77"/>
  <c r="K76"/>
  <c r="K75"/>
  <c r="K74"/>
  <c r="K73"/>
  <c r="K72"/>
  <c r="K71"/>
  <c r="K70"/>
  <c r="K69"/>
  <c r="K68"/>
  <c r="K67"/>
  <c r="K66"/>
  <c r="K65"/>
  <c r="K64"/>
  <c r="K62"/>
  <c r="K61"/>
  <c r="K60"/>
  <c r="K59"/>
  <c r="K58"/>
  <c r="K57"/>
  <c r="K56"/>
  <c r="K55"/>
  <c r="K54"/>
  <c r="K53"/>
  <c r="K52"/>
  <c r="K51"/>
  <c r="K40"/>
  <c r="K33"/>
  <c r="K32"/>
  <c r="T8" i="260"/>
  <c r="E91" i="247"/>
  <c r="D107" i="240"/>
  <c r="E107" s="1"/>
  <c r="C141" i="235"/>
  <c r="J73" i="250"/>
  <c r="H58"/>
  <c r="J58"/>
  <c r="D90" i="259"/>
  <c r="J90"/>
  <c r="K10" i="174"/>
  <c r="E10"/>
  <c r="K21" i="226"/>
  <c r="G20" i="229"/>
  <c r="J19"/>
  <c r="J13"/>
  <c r="K19"/>
  <c r="F20"/>
  <c r="D20"/>
  <c r="J20" s="1"/>
  <c r="D20" i="261"/>
  <c r="J13"/>
  <c r="J13" i="269"/>
  <c r="D20"/>
  <c r="K72" i="232"/>
  <c r="K69"/>
  <c r="K68"/>
  <c r="K66"/>
  <c r="K64"/>
  <c r="E94"/>
  <c r="K58"/>
  <c r="K57"/>
  <c r="K55"/>
  <c r="K52"/>
  <c r="J15" i="216"/>
  <c r="D22"/>
  <c r="H91" i="247"/>
  <c r="J91"/>
  <c r="I91"/>
  <c r="J106"/>
  <c r="J15" i="218"/>
  <c r="D22"/>
  <c r="E22" s="1"/>
  <c r="D20" i="217"/>
  <c r="D22" i="227"/>
  <c r="E15"/>
  <c r="G107" i="240"/>
  <c r="H107" s="1"/>
  <c r="D22" i="222"/>
  <c r="E15"/>
  <c r="J109" i="232"/>
  <c r="E22" i="227"/>
  <c r="E22" i="222"/>
  <c r="J22"/>
  <c r="J14" i="230"/>
  <c r="D21"/>
  <c r="J21" s="1"/>
  <c r="F21"/>
  <c r="D22" i="221"/>
  <c r="E22" s="1"/>
  <c r="E15" i="228"/>
  <c r="L69" i="209"/>
  <c r="L68"/>
  <c r="J22" i="221"/>
  <c r="V18" i="260"/>
  <c r="S18"/>
  <c r="J15" i="226"/>
  <c r="J15" i="225"/>
  <c r="D22"/>
  <c r="D20" i="223"/>
  <c r="E13"/>
  <c r="E64" i="258"/>
  <c r="I64"/>
  <c r="G167"/>
  <c r="H167" s="1"/>
  <c r="J64"/>
  <c r="K64" s="1"/>
  <c r="E166"/>
  <c r="J134" i="239"/>
  <c r="K134" s="1"/>
  <c r="C135"/>
  <c r="I92" i="237"/>
  <c r="J263"/>
  <c r="K263" s="1"/>
  <c r="J93" i="236"/>
  <c r="K93" s="1"/>
  <c r="J291"/>
  <c r="K291" s="1"/>
  <c r="E93"/>
  <c r="E20" i="223"/>
  <c r="G20" i="269"/>
  <c r="J20" s="1"/>
  <c r="J13" i="217"/>
  <c r="G20"/>
  <c r="H15" i="221"/>
  <c r="F22"/>
  <c r="I22"/>
  <c r="K22" s="1"/>
  <c r="F22" i="227"/>
  <c r="I22" s="1"/>
  <c r="F22" i="228"/>
  <c r="K13" i="229"/>
  <c r="H13"/>
  <c r="H20"/>
  <c r="H20" i="217"/>
  <c r="J20"/>
  <c r="H22" i="221"/>
  <c r="H21" i="230"/>
  <c r="G19" i="264"/>
  <c r="O20"/>
  <c r="G14"/>
  <c r="G18"/>
  <c r="G17"/>
  <c r="J120" i="239"/>
  <c r="I120"/>
  <c r="E21" i="228"/>
  <c r="H21"/>
  <c r="J21"/>
  <c r="K10"/>
  <c r="K12"/>
  <c r="K14"/>
  <c r="M64" i="209" l="1"/>
  <c r="N68"/>
  <c r="J68"/>
  <c r="K14" i="216"/>
  <c r="K13"/>
  <c r="K24" i="152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3"/>
  <c r="K95"/>
  <c r="K97"/>
  <c r="K99"/>
  <c r="K101"/>
  <c r="K109"/>
  <c r="K111"/>
  <c r="K113"/>
  <c r="K115"/>
  <c r="K117"/>
  <c r="K119"/>
  <c r="K121"/>
  <c r="K123"/>
  <c r="K125"/>
  <c r="K127"/>
  <c r="K129"/>
  <c r="K131"/>
  <c r="K177"/>
  <c r="K179"/>
  <c r="K181"/>
  <c r="K183"/>
  <c r="K193"/>
  <c r="K195"/>
  <c r="G20" i="264"/>
  <c r="K59" i="153"/>
  <c r="L71" i="209"/>
  <c r="M71" s="1"/>
  <c r="J69"/>
  <c r="M69"/>
  <c r="K150" i="258"/>
  <c r="K104" i="239"/>
  <c r="K124" i="153"/>
  <c r="L20" i="256"/>
  <c r="K51" i="247"/>
  <c r="K50"/>
  <c r="K49"/>
  <c r="K47"/>
  <c r="K46"/>
  <c r="K45"/>
  <c r="F106"/>
  <c r="H106" s="1"/>
  <c r="K84"/>
  <c r="K102"/>
  <c r="K101"/>
  <c r="K94"/>
  <c r="K93"/>
  <c r="H105"/>
  <c r="C106"/>
  <c r="K91"/>
  <c r="L12" i="256"/>
  <c r="K92" i="232"/>
  <c r="J94"/>
  <c r="K94" s="1"/>
  <c r="K62"/>
  <c r="K84"/>
  <c r="I94"/>
  <c r="H94"/>
  <c r="K93"/>
  <c r="K80"/>
  <c r="L26" i="256"/>
  <c r="L13" i="255"/>
  <c r="L21"/>
  <c r="L31"/>
  <c r="F31"/>
  <c r="I31"/>
  <c r="L25"/>
  <c r="L28" i="256"/>
  <c r="L31"/>
  <c r="L25"/>
  <c r="F31"/>
  <c r="L24"/>
  <c r="L22"/>
  <c r="K96" i="239"/>
  <c r="K94"/>
  <c r="K92"/>
  <c r="K88"/>
  <c r="K86"/>
  <c r="K110"/>
  <c r="K76"/>
  <c r="K108"/>
  <c r="K117"/>
  <c r="K115"/>
  <c r="E120"/>
  <c r="H120"/>
  <c r="K113"/>
  <c r="K80"/>
  <c r="K78"/>
  <c r="K60"/>
  <c r="K102"/>
  <c r="K54"/>
  <c r="K52"/>
  <c r="K50"/>
  <c r="K90"/>
  <c r="K84"/>
  <c r="K70"/>
  <c r="K68"/>
  <c r="K66"/>
  <c r="K120"/>
  <c r="K82"/>
  <c r="K44"/>
  <c r="K42"/>
  <c r="K21"/>
  <c r="K40"/>
  <c r="K74"/>
  <c r="E135"/>
  <c r="E37"/>
  <c r="J37"/>
  <c r="K15"/>
  <c r="K13"/>
  <c r="K17"/>
  <c r="K29"/>
  <c r="I135"/>
  <c r="H37"/>
  <c r="I37"/>
  <c r="K106"/>
  <c r="J135"/>
  <c r="H225" i="153"/>
  <c r="K122"/>
  <c r="L19" i="255"/>
  <c r="K120" i="235"/>
  <c r="D141"/>
  <c r="F141"/>
  <c r="K126"/>
  <c r="H140"/>
  <c r="K138"/>
  <c r="K136"/>
  <c r="K135"/>
  <c r="K97"/>
  <c r="K66"/>
  <c r="K65"/>
  <c r="E140"/>
  <c r="K140"/>
  <c r="K139"/>
  <c r="K132"/>
  <c r="K131"/>
  <c r="K110"/>
  <c r="K52"/>
  <c r="K51"/>
  <c r="K50"/>
  <c r="K46"/>
  <c r="K45"/>
  <c r="K118"/>
  <c r="I141"/>
  <c r="K130" i="153"/>
  <c r="L17" i="255"/>
  <c r="K122" i="258"/>
  <c r="K118"/>
  <c r="K88"/>
  <c r="K112"/>
  <c r="K110"/>
  <c r="K108"/>
  <c r="K130"/>
  <c r="K149"/>
  <c r="K104"/>
  <c r="K102"/>
  <c r="H151"/>
  <c r="K147"/>
  <c r="K90"/>
  <c r="K100"/>
  <c r="K98"/>
  <c r="K124"/>
  <c r="K120"/>
  <c r="K96"/>
  <c r="K94"/>
  <c r="K92"/>
  <c r="K128"/>
  <c r="K140"/>
  <c r="K142"/>
  <c r="E151"/>
  <c r="D167"/>
  <c r="E167" s="1"/>
  <c r="K56"/>
  <c r="K136"/>
  <c r="K54"/>
  <c r="K61"/>
  <c r="K26"/>
  <c r="K24"/>
  <c r="K22"/>
  <c r="K40"/>
  <c r="K63"/>
  <c r="K52"/>
  <c r="K16"/>
  <c r="J167"/>
  <c r="K167" s="1"/>
  <c r="K14"/>
  <c r="D22" i="185"/>
  <c r="J15"/>
  <c r="L15" i="255"/>
  <c r="K173" i="236"/>
  <c r="K193"/>
  <c r="K191"/>
  <c r="K189"/>
  <c r="K163"/>
  <c r="K161"/>
  <c r="K159"/>
  <c r="K157"/>
  <c r="K155"/>
  <c r="K217"/>
  <c r="K153"/>
  <c r="K151"/>
  <c r="K149"/>
  <c r="K171"/>
  <c r="K181"/>
  <c r="K145"/>
  <c r="K135"/>
  <c r="K121"/>
  <c r="K195"/>
  <c r="K249"/>
  <c r="K271"/>
  <c r="K175"/>
  <c r="K105"/>
  <c r="K165"/>
  <c r="K99"/>
  <c r="K269"/>
  <c r="K263"/>
  <c r="K239"/>
  <c r="K120" i="153"/>
  <c r="K136"/>
  <c r="K138"/>
  <c r="J276" i="236"/>
  <c r="I276"/>
  <c r="K264"/>
  <c r="K262"/>
  <c r="K261"/>
  <c r="K260"/>
  <c r="K259"/>
  <c r="K233"/>
  <c r="K254"/>
  <c r="K257"/>
  <c r="K256"/>
  <c r="K255"/>
  <c r="K231"/>
  <c r="K250"/>
  <c r="K243"/>
  <c r="K247"/>
  <c r="K245"/>
  <c r="D292"/>
  <c r="G292"/>
  <c r="K229"/>
  <c r="K227"/>
  <c r="K244"/>
  <c r="K246"/>
  <c r="F292"/>
  <c r="K240"/>
  <c r="K242"/>
  <c r="K275"/>
  <c r="E276"/>
  <c r="H276"/>
  <c r="K59"/>
  <c r="K91"/>
  <c r="C292"/>
  <c r="I292" s="1"/>
  <c r="H93"/>
  <c r="K33"/>
  <c r="K41"/>
  <c r="K31"/>
  <c r="K85"/>
  <c r="K49"/>
  <c r="K29"/>
  <c r="K27"/>
  <c r="K39"/>
  <c r="K88"/>
  <c r="K113"/>
  <c r="L16" i="256"/>
  <c r="K154" i="237"/>
  <c r="K184"/>
  <c r="K166"/>
  <c r="K170"/>
  <c r="K160"/>
  <c r="K223"/>
  <c r="K224"/>
  <c r="K217"/>
  <c r="K222"/>
  <c r="K249"/>
  <c r="K215"/>
  <c r="K213"/>
  <c r="K211"/>
  <c r="K210"/>
  <c r="K208"/>
  <c r="K207"/>
  <c r="C264"/>
  <c r="F264"/>
  <c r="E250"/>
  <c r="H250"/>
  <c r="K202"/>
  <c r="K200"/>
  <c r="D264"/>
  <c r="G264"/>
  <c r="H264" s="1"/>
  <c r="K88"/>
  <c r="K182"/>
  <c r="K180"/>
  <c r="K178"/>
  <c r="K176"/>
  <c r="K195"/>
  <c r="K164"/>
  <c r="H92"/>
  <c r="J92"/>
  <c r="K92" s="1"/>
  <c r="E92"/>
  <c r="K156"/>
  <c r="J91" i="240"/>
  <c r="K91" s="1"/>
  <c r="I91"/>
  <c r="E91"/>
  <c r="J107"/>
  <c r="K107" s="1"/>
  <c r="E86" i="267"/>
  <c r="E71"/>
  <c r="I71"/>
  <c r="J85"/>
  <c r="K85" s="1"/>
  <c r="G86"/>
  <c r="H86" s="1"/>
  <c r="J71"/>
  <c r="K71" s="1"/>
  <c r="E76" i="241"/>
  <c r="E61"/>
  <c r="I61"/>
  <c r="J75"/>
  <c r="K75" s="1"/>
  <c r="G76"/>
  <c r="H76" s="1"/>
  <c r="J61"/>
  <c r="K61" s="1"/>
  <c r="E44" i="244"/>
  <c r="E29"/>
  <c r="I29"/>
  <c r="J43"/>
  <c r="K43" s="1"/>
  <c r="G44"/>
  <c r="H44" s="1"/>
  <c r="J29"/>
  <c r="K29" s="1"/>
  <c r="E105" i="234"/>
  <c r="E90"/>
  <c r="I90"/>
  <c r="J104"/>
  <c r="K104" s="1"/>
  <c r="G105"/>
  <c r="H105" s="1"/>
  <c r="J90"/>
  <c r="K90" s="1"/>
  <c r="E118" i="249"/>
  <c r="E103"/>
  <c r="I103"/>
  <c r="J117"/>
  <c r="K117" s="1"/>
  <c r="G118"/>
  <c r="H118" s="1"/>
  <c r="J103"/>
  <c r="K103" s="1"/>
  <c r="E92" i="210"/>
  <c r="E77"/>
  <c r="I77"/>
  <c r="J91"/>
  <c r="K91" s="1"/>
  <c r="G92"/>
  <c r="H92" s="1"/>
  <c r="J77"/>
  <c r="K77" s="1"/>
  <c r="J15" i="221"/>
  <c r="K15" s="1"/>
  <c r="L10" i="256"/>
  <c r="L18"/>
  <c r="L30"/>
  <c r="L29" i="255"/>
  <c r="L27"/>
  <c r="E72" i="243"/>
  <c r="E57"/>
  <c r="I57"/>
  <c r="J71"/>
  <c r="K71" s="1"/>
  <c r="G72"/>
  <c r="H72" s="1"/>
  <c r="J57"/>
  <c r="K57" s="1"/>
  <c r="E43" i="271"/>
  <c r="E28"/>
  <c r="I28"/>
  <c r="J42"/>
  <c r="K42" s="1"/>
  <c r="G43"/>
  <c r="H43" s="1"/>
  <c r="J28"/>
  <c r="K28" s="1"/>
  <c r="E98" i="248"/>
  <c r="E83"/>
  <c r="I83"/>
  <c r="J97"/>
  <c r="K97" s="1"/>
  <c r="G98"/>
  <c r="H98" s="1"/>
  <c r="J83"/>
  <c r="K83" s="1"/>
  <c r="J69" i="233"/>
  <c r="K69" s="1"/>
  <c r="H53"/>
  <c r="J53"/>
  <c r="K53" s="1"/>
  <c r="J68"/>
  <c r="K68" s="1"/>
  <c r="C69"/>
  <c r="I69" s="1"/>
  <c r="E53"/>
  <c r="K241" i="238"/>
  <c r="K165"/>
  <c r="L9" i="255"/>
  <c r="L9" i="256"/>
  <c r="E22" i="251"/>
  <c r="E15"/>
  <c r="I15"/>
  <c r="J21"/>
  <c r="K21" s="1"/>
  <c r="G22"/>
  <c r="H22" s="1"/>
  <c r="J15"/>
  <c r="K15" s="1"/>
  <c r="E22" i="224"/>
  <c r="E15"/>
  <c r="I15"/>
  <c r="J21"/>
  <c r="K21" s="1"/>
  <c r="G22"/>
  <c r="H22" s="1"/>
  <c r="J15"/>
  <c r="K15" s="1"/>
  <c r="E292" i="238"/>
  <c r="E134"/>
  <c r="I134"/>
  <c r="E277"/>
  <c r="J291"/>
  <c r="K291" s="1"/>
  <c r="G292"/>
  <c r="H292" s="1"/>
  <c r="J134"/>
  <c r="K134" s="1"/>
  <c r="J177" i="253"/>
  <c r="K177" s="1"/>
  <c r="E177"/>
  <c r="E59"/>
  <c r="I59"/>
  <c r="J176"/>
  <c r="K176" s="1"/>
  <c r="H59"/>
  <c r="J59"/>
  <c r="K59" s="1"/>
  <c r="E161"/>
  <c r="E203" i="152"/>
  <c r="E10"/>
  <c r="I10"/>
  <c r="J108"/>
  <c r="K108" s="1"/>
  <c r="E201"/>
  <c r="J202"/>
  <c r="K202" s="1"/>
  <c r="G203"/>
  <c r="H203" s="1"/>
  <c r="J10"/>
  <c r="K10" s="1"/>
  <c r="E226" i="153"/>
  <c r="E10"/>
  <c r="I10"/>
  <c r="J60"/>
  <c r="K60" s="1"/>
  <c r="J121"/>
  <c r="K121" s="1"/>
  <c r="E157"/>
  <c r="J171"/>
  <c r="K171" s="1"/>
  <c r="J225"/>
  <c r="K225" s="1"/>
  <c r="G226"/>
  <c r="H226" s="1"/>
  <c r="J10"/>
  <c r="K10" s="1"/>
  <c r="K12" i="174"/>
  <c r="G12"/>
  <c r="D23" i="169"/>
  <c r="E12" i="174"/>
  <c r="D14"/>
  <c r="K13"/>
  <c r="G13"/>
  <c r="G14" s="1"/>
  <c r="E13"/>
  <c r="E11"/>
  <c r="G11"/>
  <c r="K11"/>
  <c r="C14"/>
  <c r="L18" i="191"/>
  <c r="T18" i="260"/>
  <c r="O71" i="209"/>
  <c r="P71" s="1"/>
  <c r="M70"/>
  <c r="G68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5"/>
  <c r="M13"/>
  <c r="M11"/>
  <c r="M9"/>
  <c r="Q18" i="260"/>
  <c r="W13"/>
  <c r="W11"/>
  <c r="U18"/>
  <c r="E22" i="226"/>
  <c r="J15" i="228"/>
  <c r="K15" s="1"/>
  <c r="G22"/>
  <c r="H22" s="1"/>
  <c r="W18" i="260"/>
  <c r="P69" i="209"/>
  <c r="M68"/>
  <c r="R18" i="260"/>
  <c r="J13" i="223"/>
  <c r="K13" s="1"/>
  <c r="K13" i="261"/>
  <c r="K15" i="216"/>
  <c r="AC28" i="189"/>
  <c r="E8" i="266"/>
  <c r="K108" i="232"/>
  <c r="E72" i="250"/>
  <c r="C73"/>
  <c r="E73" s="1"/>
  <c r="K83" i="247"/>
  <c r="K49" i="232"/>
  <c r="K54"/>
  <c r="K71"/>
  <c r="K77"/>
  <c r="H20" i="230"/>
  <c r="K12"/>
  <c r="C20" i="229"/>
  <c r="I20" s="1"/>
  <c r="K20" s="1"/>
  <c r="K10"/>
  <c r="C22" i="228"/>
  <c r="I22" s="1"/>
  <c r="D22"/>
  <c r="J15" i="227"/>
  <c r="K15" s="1"/>
  <c r="C22" i="226"/>
  <c r="I22" s="1"/>
  <c r="I15" i="225"/>
  <c r="I20" i="223"/>
  <c r="I22" i="222"/>
  <c r="I15"/>
  <c r="F20" i="261"/>
  <c r="H19"/>
  <c r="C20"/>
  <c r="E20" s="1"/>
  <c r="E13"/>
  <c r="K9"/>
  <c r="G22" i="218"/>
  <c r="J22" s="1"/>
  <c r="E21"/>
  <c r="K14"/>
  <c r="I13" i="217"/>
  <c r="F22" i="216"/>
  <c r="H21"/>
  <c r="C22"/>
  <c r="I22" s="1"/>
  <c r="E15"/>
  <c r="K11"/>
  <c r="H21" i="185"/>
  <c r="K12"/>
  <c r="F20" i="269"/>
  <c r="H20" s="1"/>
  <c r="H19"/>
  <c r="C20"/>
  <c r="E13"/>
  <c r="K9"/>
  <c r="J20" i="264"/>
  <c r="H20"/>
  <c r="E20"/>
  <c r="K32" i="232"/>
  <c r="K21"/>
  <c r="K13"/>
  <c r="K103" i="247"/>
  <c r="K99"/>
  <c r="K95"/>
  <c r="K52"/>
  <c r="K48"/>
  <c r="K29"/>
  <c r="K14"/>
  <c r="K105" i="240"/>
  <c r="K101"/>
  <c r="K48"/>
  <c r="K44"/>
  <c r="K21"/>
  <c r="K17"/>
  <c r="K13"/>
  <c r="K137" i="235"/>
  <c r="K133"/>
  <c r="K129"/>
  <c r="K76"/>
  <c r="K53"/>
  <c r="K47"/>
  <c r="K50" i="250"/>
  <c r="K30"/>
  <c r="K26"/>
  <c r="K22"/>
  <c r="K16"/>
  <c r="K88" i="259"/>
  <c r="K84"/>
  <c r="K80"/>
  <c r="C109" i="232"/>
  <c r="H106" i="240"/>
  <c r="F73" i="250"/>
  <c r="H73" s="1"/>
  <c r="K12" i="259"/>
  <c r="K16"/>
  <c r="K20"/>
  <c r="K24"/>
  <c r="K28"/>
  <c r="K32"/>
  <c r="K36"/>
  <c r="K40"/>
  <c r="K44"/>
  <c r="K48"/>
  <c r="K52"/>
  <c r="K56"/>
  <c r="K60"/>
  <c r="K64"/>
  <c r="K68"/>
  <c r="K72"/>
  <c r="K75"/>
  <c r="H90"/>
  <c r="E89"/>
  <c r="K19" i="223"/>
  <c r="K21" i="221"/>
  <c r="K10" i="236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92"/>
  <c r="K278"/>
  <c r="K280"/>
  <c r="K282"/>
  <c r="K284"/>
  <c r="K288"/>
  <c r="K155" i="237"/>
  <c r="K157"/>
  <c r="K159"/>
  <c r="K161"/>
  <c r="K163"/>
  <c r="K165"/>
  <c r="K167"/>
  <c r="K169"/>
  <c r="K171"/>
  <c r="K173"/>
  <c r="K67" i="258"/>
  <c r="K69"/>
  <c r="K71"/>
  <c r="K73"/>
  <c r="K75"/>
  <c r="K77"/>
  <c r="K79"/>
  <c r="K81"/>
  <c r="K83"/>
  <c r="K86"/>
  <c r="K151"/>
  <c r="K156"/>
  <c r="K159"/>
  <c r="K162"/>
  <c r="J250" i="237"/>
  <c r="K250" s="1"/>
  <c r="K253"/>
  <c r="K255"/>
  <c r="K257"/>
  <c r="K259"/>
  <c r="K262"/>
  <c r="E263"/>
  <c r="K12" i="239"/>
  <c r="K14"/>
  <c r="K16"/>
  <c r="K18"/>
  <c r="K20"/>
  <c r="K22"/>
  <c r="K24"/>
  <c r="K26"/>
  <c r="K28"/>
  <c r="K30"/>
  <c r="K32"/>
  <c r="K36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26"/>
  <c r="K130"/>
  <c r="H134"/>
  <c r="K13" i="258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166"/>
  <c r="E21" i="230"/>
  <c r="I21"/>
  <c r="E20" i="229"/>
  <c r="J22" i="228"/>
  <c r="K22" s="1"/>
  <c r="I20" i="261"/>
  <c r="E22" i="216"/>
  <c r="I22" i="185"/>
  <c r="E22"/>
  <c r="E20" i="269"/>
  <c r="I20"/>
  <c r="K21" i="218"/>
  <c r="I22" i="225"/>
  <c r="E22"/>
  <c r="E20" i="217"/>
  <c r="I20"/>
  <c r="H22" i="222"/>
  <c r="N70" i="209"/>
  <c r="P70" s="1"/>
  <c r="O68"/>
  <c r="P68" s="1"/>
  <c r="J20" i="230"/>
  <c r="K20" s="1"/>
  <c r="I21" i="228"/>
  <c r="K21" s="1"/>
  <c r="G22" i="227"/>
  <c r="H15"/>
  <c r="G22" i="226"/>
  <c r="G22" i="225"/>
  <c r="G20" i="223"/>
  <c r="G20" i="261"/>
  <c r="J19"/>
  <c r="K19" s="1"/>
  <c r="F22" i="218"/>
  <c r="I22" s="1"/>
  <c r="G22" i="216"/>
  <c r="J21"/>
  <c r="K21" s="1"/>
  <c r="G22" i="185"/>
  <c r="J21"/>
  <c r="K21" s="1"/>
  <c r="J19" i="269"/>
  <c r="K19" s="1"/>
  <c r="K22" i="192"/>
  <c r="P22"/>
  <c r="H141" i="235"/>
  <c r="K11" i="227"/>
  <c r="K12" i="225"/>
  <c r="K13" i="222"/>
  <c r="K11" i="217"/>
  <c r="K72" i="250"/>
  <c r="K12" i="227"/>
  <c r="K14"/>
  <c r="K11" i="225"/>
  <c r="K9" i="223"/>
  <c r="K14" i="222"/>
  <c r="K12" i="217"/>
  <c r="D28" i="189"/>
  <c r="I58" i="250"/>
  <c r="K58" s="1"/>
  <c r="C90" i="259"/>
  <c r="K65" i="232"/>
  <c r="K75"/>
  <c r="K154" i="258"/>
  <c r="K158"/>
  <c r="K160"/>
  <c r="K164"/>
  <c r="K10" i="239"/>
  <c r="H135"/>
  <c r="K124"/>
  <c r="K128"/>
  <c r="K132"/>
  <c r="K11" i="258"/>
  <c r="H64"/>
  <c r="K68"/>
  <c r="K70"/>
  <c r="K72"/>
  <c r="K74"/>
  <c r="K76"/>
  <c r="K78"/>
  <c r="K80"/>
  <c r="K82"/>
  <c r="K84"/>
  <c r="E106" i="247" l="1"/>
  <c r="I106"/>
  <c r="K106" s="1"/>
  <c r="K37" i="239"/>
  <c r="K135"/>
  <c r="J141" i="235"/>
  <c r="K141" s="1"/>
  <c r="E141"/>
  <c r="H292" i="236"/>
  <c r="K276"/>
  <c r="J292"/>
  <c r="K292" s="1"/>
  <c r="E292"/>
  <c r="I264" i="237"/>
  <c r="E264"/>
  <c r="J264"/>
  <c r="K264" s="1"/>
  <c r="J86" i="267"/>
  <c r="K86" s="1"/>
  <c r="J76" i="241"/>
  <c r="K76" s="1"/>
  <c r="J44" i="244"/>
  <c r="K44" s="1"/>
  <c r="J105" i="234"/>
  <c r="K105" s="1"/>
  <c r="J118" i="249"/>
  <c r="K118" s="1"/>
  <c r="J92" i="210"/>
  <c r="K92" s="1"/>
  <c r="J72" i="243"/>
  <c r="K72" s="1"/>
  <c r="J43" i="271"/>
  <c r="K43" s="1"/>
  <c r="J98" i="248"/>
  <c r="K98" s="1"/>
  <c r="E69" i="233"/>
  <c r="J22" i="251"/>
  <c r="K22" s="1"/>
  <c r="J22" i="224"/>
  <c r="J292" i="238"/>
  <c r="K292" s="1"/>
  <c r="J203" i="152"/>
  <c r="K203" s="1"/>
  <c r="J226" i="153"/>
  <c r="K226" s="1"/>
  <c r="E14" i="174"/>
  <c r="K14"/>
  <c r="I109" i="232"/>
  <c r="K109" s="1"/>
  <c r="E109"/>
  <c r="I73" i="250"/>
  <c r="K73" s="1"/>
  <c r="H20" i="261"/>
  <c r="E22" i="228"/>
  <c r="I90" i="259"/>
  <c r="K90" s="1"/>
  <c r="E90"/>
  <c r="H22" i="225"/>
  <c r="J22"/>
  <c r="H22" i="218"/>
  <c r="J22" i="185"/>
  <c r="H22"/>
  <c r="H22" i="216"/>
  <c r="J22"/>
  <c r="K22" s="1"/>
  <c r="H20" i="223"/>
  <c r="J20"/>
  <c r="H22" i="226"/>
  <c r="J22"/>
  <c r="J22" i="227"/>
  <c r="H22"/>
  <c r="J20" i="261"/>
  <c r="K20" s="1"/>
</calcChain>
</file>

<file path=xl/sharedStrings.xml><?xml version="1.0" encoding="utf-8"?>
<sst xmlns="http://schemas.openxmlformats.org/spreadsheetml/2006/main" count="11503" uniqueCount="7268">
  <si>
    <t>Интравенско фарм.средст.,тромболитичко средство</t>
  </si>
  <si>
    <t>Испирање осталих трајних катетерамокраћне бешике</t>
  </si>
  <si>
    <t>Поступак одржавања неинвазивне вентилаторне подршке,&gt;24 сата и 96 сати</t>
  </si>
  <si>
    <t>Поступак одржавања неинвазивне вентилаторне подршке,&gt;96 сати</t>
  </si>
  <si>
    <t>92515-19</t>
  </si>
  <si>
    <t>Седација ,ASA 19</t>
  </si>
  <si>
    <t>Интравенска пост-процедурална аналгетика</t>
  </si>
  <si>
    <t>Орално давање фармак.сред.тромболитичко средс.</t>
  </si>
  <si>
    <t>Орално давање фармак.сред.</t>
  </si>
  <si>
    <t>Узорковање крви венепункција</t>
  </si>
  <si>
    <t>13706--05</t>
  </si>
  <si>
    <t>Трансфузија гама -глобулина</t>
  </si>
  <si>
    <t>Амбуланта дефектолога-логопеда не ради .</t>
  </si>
  <si>
    <t>Орално дабање фарм.сред</t>
  </si>
  <si>
    <t>92005-00</t>
  </si>
  <si>
    <t>Рехабилитација од дрога</t>
  </si>
  <si>
    <t>92006-00</t>
  </si>
  <si>
    <t>Детоксикација од дрога</t>
  </si>
  <si>
    <t>96027-00</t>
  </si>
  <si>
    <t>Процена узимња прописаних лекова</t>
  </si>
  <si>
    <t>96081-00</t>
  </si>
  <si>
    <t>Остали оперативни поступци на респираторном систему, са врло тешким КК</t>
  </si>
  <si>
    <t>E02B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</si>
  <si>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</si>
  <si>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</si>
  <si>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</si>
  <si>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</si>
  <si>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</si>
  <si>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</si>
  <si>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</si>
  <si>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</si>
  <si>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Шифра услуге</t>
  </si>
  <si>
    <t>Назив услуге</t>
  </si>
  <si>
    <t>16511-00</t>
  </si>
  <si>
    <t>Примена серклажа на грлић материце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</si>
  <si>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</si>
  <si>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</si>
  <si>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</si>
  <si>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</si>
  <si>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16571-00</t>
  </si>
  <si>
    <t>Сутура руптуре грлића материце након порођаја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</si>
  <si>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</si>
  <si>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</si>
  <si>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</si>
  <si>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</si>
  <si>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</si>
  <si>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</si>
  <si>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</si>
  <si>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</si>
  <si>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</si>
  <si>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</si>
  <si>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</si>
  <si>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</si>
  <si>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</si>
  <si>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</si>
  <si>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</si>
  <si>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</si>
  <si>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</si>
  <si>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</si>
  <si>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</si>
  <si>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</si>
  <si>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</si>
  <si>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</si>
  <si>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</si>
  <si>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</si>
  <si>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</si>
  <si>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</si>
  <si>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</si>
  <si>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</si>
  <si>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</si>
  <si>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</si>
  <si>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</si>
  <si>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</si>
  <si>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</si>
  <si>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</si>
  <si>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</si>
  <si>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</si>
  <si>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30075-17</t>
  </si>
  <si>
    <t>Биопсија трбушног зида или пупка</t>
  </si>
  <si>
    <t>УКУПНО ОПЕРАЦИЈЕ</t>
  </si>
  <si>
    <t>Остале услуге</t>
  </si>
  <si>
    <t>16512-00</t>
  </si>
  <si>
    <t>Скидање конца серклажа</t>
  </si>
  <si>
    <t>16514-01</t>
  </si>
  <si>
    <t>Екстерни ЦТГ мониторинг фетуса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</si>
  <si>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</si>
  <si>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</si>
  <si>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</si>
  <si>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</si>
  <si>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</si>
  <si>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</si>
  <si>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</si>
  <si>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</si>
  <si>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</si>
  <si>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</si>
  <si>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</si>
  <si>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</si>
  <si>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</si>
  <si>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</si>
  <si>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</si>
  <si>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</si>
  <si>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</si>
  <si>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</si>
  <si>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</si>
  <si>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30023-00</t>
  </si>
  <si>
    <t>Ексцизијски дебридман меког ткива</t>
  </si>
  <si>
    <t>30026-00</t>
  </si>
  <si>
    <t>Репарација ране на кожи и поткожном ткиву осталих области, површинска</t>
  </si>
  <si>
    <t>30061-00</t>
  </si>
  <si>
    <t>Уклањање страног тела из коже и поткожног ткива без инцизије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</si>
  <si>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</si>
  <si>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</si>
  <si>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</si>
  <si>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</si>
  <si>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30075-37</t>
  </si>
  <si>
    <t>Биопсија перитонеума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</si>
  <si>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</si>
  <si>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</si>
  <si>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</si>
  <si>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</si>
  <si>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</si>
  <si>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</si>
  <si>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</si>
  <si>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</si>
  <si>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</si>
  <si>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</si>
  <si>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</si>
  <si>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</si>
  <si>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90067-00</t>
  </si>
  <si>
    <t>Остале процедуре на рожњачи</t>
  </si>
  <si>
    <t>Остале процедуре на сочиву</t>
  </si>
  <si>
    <t>Орално давање фарамаколошког средтва. Храњива супстанца</t>
  </si>
  <si>
    <t>90085-00</t>
  </si>
  <si>
    <t>Остале репарације очног капка</t>
  </si>
  <si>
    <t>УКлањане шаваова некласификовано на другом месту</t>
  </si>
  <si>
    <t>Орално давање фрамаколошког средтва, антидот</t>
  </si>
  <si>
    <t>Обрада коже и подкожног ткива без екцизије</t>
  </si>
  <si>
    <t>Служба интерне медицине са нефрологијом</t>
  </si>
  <si>
    <t>Узроковање крви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</si>
  <si>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</si>
  <si>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</si>
  <si>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</si>
  <si>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</si>
  <si>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</si>
  <si>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</si>
  <si>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</si>
  <si>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</si>
  <si>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</si>
  <si>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</si>
  <si>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30094-06</t>
  </si>
  <si>
    <t>30224-00</t>
  </si>
  <si>
    <t>Перкутана дренажа апцеса меког ткива</t>
  </si>
  <si>
    <t>Антеградно пласирање уретералног катетера кроз перкутану нефростому техника интер.ради.</t>
  </si>
  <si>
    <t>Антеградно пласирање уретералног катетера кроз перкутану нефростому техника интер.ради.са уклањањем калкуса</t>
  </si>
  <si>
    <t>36605-00</t>
  </si>
  <si>
    <t>L010421</t>
  </si>
  <si>
    <t>Мерење запремине 24х-урина ,дневног урина</t>
  </si>
  <si>
    <t>90077-00</t>
  </si>
  <si>
    <t>Израдила</t>
  </si>
  <si>
    <t>Контролисао</t>
  </si>
  <si>
    <t>В.Д. ДИРЕКТОРА</t>
  </si>
  <si>
    <t>Јасмина Стевановић</t>
  </si>
  <si>
    <t>Зоран Гачић</t>
  </si>
  <si>
    <t>др Никола Ристић</t>
  </si>
  <si>
    <t xml:space="preserve">Еритроцити </t>
  </si>
  <si>
    <t>са других одељења</t>
  </si>
  <si>
    <t xml:space="preserve">Хемодијализа дневна болница и услужне хемодијализе </t>
  </si>
  <si>
    <t>У служби урологије ради с 1 лекар специјалиста по уговору 30% радног временаи два лекара на специјализацији.</t>
  </si>
  <si>
    <t>у Служби за инфективне болести</t>
  </si>
  <si>
    <t>прегледају у  Covid - амбулантама која се налази на инфективном одељењу</t>
  </si>
  <si>
    <t>због тога је искоришћеност 7,18%</t>
  </si>
  <si>
    <t>Део кадра и постеља је опредељен за лечење оболелих од  Covid 19 инфекције</t>
  </si>
  <si>
    <t xml:space="preserve">Због повечаног броја узорака на оделењима  због Covid 19 инфицираних  лечених пацијената  и постковидних стања </t>
  </si>
  <si>
    <t xml:space="preserve">Постеље и кадар грудног одељења опредељени на лечење  COVID 19 инфицираних пацијената и сви пацијенти се приказују  </t>
  </si>
  <si>
    <t xml:space="preserve">Постеље и кадар грудног одељења су опредељени на лечење  COVID 19 инфицираних пацијената и сви пацијенти се приказују  </t>
  </si>
  <si>
    <t>Лекари анестезиолози  и медицински техничари-анестетичари одлазе наизменично на испомоћ у Covid- болнице у Београду</t>
  </si>
  <si>
    <t>Постеље очног одељења и део кадра је узет за лечење Covid19 инфицираних пацијената,а хитни пацијенти услужно леже на одељењу оториноларингологије</t>
  </si>
  <si>
    <t>Палијативно одељење не ради кадар и постеље опредељене за лечење оболелих од COVID-а 19</t>
  </si>
  <si>
    <t>ЗА I-III 2021. ГОДИНУ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</si>
  <si>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</si>
  <si>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</si>
  <si>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</si>
  <si>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</si>
  <si>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</si>
  <si>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</si>
  <si>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</si>
  <si>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</si>
  <si>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</si>
  <si>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</si>
  <si>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</si>
  <si>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</si>
  <si>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</si>
  <si>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</si>
  <si>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</si>
  <si>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G47B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</si>
  <si>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</si>
  <si>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</si>
  <si>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</si>
  <si>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</si>
  <si>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</si>
  <si>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</si>
  <si>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</si>
  <si>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</si>
  <si>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</si>
  <si>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</si>
  <si>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</si>
  <si>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</si>
  <si>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</si>
  <si>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</si>
  <si>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</si>
  <si>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</si>
  <si>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</si>
  <si>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</si>
  <si>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</si>
  <si>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</si>
  <si>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</si>
  <si>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</si>
  <si>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</si>
  <si>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</si>
  <si>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</si>
  <si>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</si>
  <si>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</si>
  <si>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</si>
  <si>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</si>
  <si>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</si>
  <si>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</si>
  <si>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</si>
  <si>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</si>
  <si>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</si>
  <si>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</si>
  <si>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</si>
  <si>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</si>
  <si>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</si>
  <si>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</si>
  <si>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</si>
  <si>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</si>
  <si>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</si>
  <si>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</si>
  <si>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</si>
  <si>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</si>
  <si>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</si>
  <si>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</si>
  <si>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</si>
  <si>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</si>
  <si>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</si>
  <si>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</si>
  <si>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</si>
  <si>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Партнерско саветовање</t>
  </si>
  <si>
    <t>96110-00</t>
  </si>
  <si>
    <t>Увежбавање вештина у активностима повезаним са учењем</t>
  </si>
  <si>
    <t>Уклањање нокта на прсти шаке</t>
  </si>
  <si>
    <t>96200-00</t>
  </si>
  <si>
    <t>Интрамускуларно давање фармаколошког средства, антинеопластично</t>
  </si>
  <si>
    <t>Субкутано давање фармаколошког средства, антинеопластично</t>
  </si>
  <si>
    <t>doksorubicicn</t>
  </si>
  <si>
    <t>LO1DBO1</t>
  </si>
  <si>
    <t>Doksorubicin</t>
  </si>
  <si>
    <t>LO1CD01</t>
  </si>
  <si>
    <t>INJ</t>
  </si>
  <si>
    <t>1x250ij</t>
  </si>
  <si>
    <t xml:space="preserve">ОПЕРАЦИЈЕ И ОПЕРИСАНA ЛИЦА              </t>
  </si>
  <si>
    <t>30075-04</t>
  </si>
  <si>
    <t>Биопсија надбубрежне жлезде</t>
  </si>
  <si>
    <t>35637-06</t>
  </si>
  <si>
    <t>Биопсија јајаника</t>
  </si>
  <si>
    <t>30075-01</t>
  </si>
  <si>
    <t>Биопсија меког ткива</t>
  </si>
  <si>
    <t>56022-02</t>
  </si>
  <si>
    <t>Компјутерска томографија фасцијалнихкостију и параназалног синуса</t>
  </si>
  <si>
    <t>Примена тетанусног антитпксина</t>
  </si>
  <si>
    <t>47393-01</t>
  </si>
  <si>
    <t>Отворена репозиција прелома тела радијуса и улне са унутрашњом фиксацијом</t>
  </si>
  <si>
    <t>47603-01</t>
  </si>
  <si>
    <t>Отворена репозиција прелома скочног зглоба са унутрашњом фиксацијом две или више размакнућа фибуле или малеолуса</t>
  </si>
  <si>
    <t>49718-01</t>
  </si>
  <si>
    <t>Репарација Ахилове тетиве</t>
  </si>
  <si>
    <t>47609-02</t>
  </si>
  <si>
    <t xml:space="preserve"> Затворена репозиција прелома талуса</t>
  </si>
  <si>
    <t>47636-00</t>
  </si>
  <si>
    <t>Затворена репозиција прелома метатарзуса</t>
  </si>
  <si>
    <t>Репарација тетиве,некласификована на другом месту</t>
  </si>
  <si>
    <t>Примена средства  у ѕглоб или неку другу синовијску шупљину,некласификовано на другом месту</t>
  </si>
  <si>
    <t>90568-0'2</t>
  </si>
  <si>
    <t>Инцизија меког ткива ,некласификовано на другом месту</t>
  </si>
  <si>
    <t>90544-00</t>
  </si>
  <si>
    <t>Пресецање адхезија шаке</t>
  </si>
  <si>
    <t>Остале процене ,консултације или евалуације</t>
  </si>
  <si>
    <t>Аспирација апсцеса из коже и поткожног ткива</t>
  </si>
  <si>
    <t>30473-04</t>
  </si>
  <si>
    <t>Езофагоскопија са биопсијом</t>
  </si>
  <si>
    <t>Уклањање страног тела из спољашњег слушног канала без инцизије</t>
  </si>
  <si>
    <t>Заустављање крварења из предњег дњла носа тампонадом и,или каутеризацијом</t>
  </si>
  <si>
    <t>41722-00</t>
  </si>
  <si>
    <t>Затварање ороантралне рег.</t>
  </si>
  <si>
    <t>90144-00</t>
  </si>
  <si>
    <t>Ексцизија лезија на тонзилама и аденоидима</t>
  </si>
  <si>
    <t>30052-03</t>
  </si>
  <si>
    <t xml:space="preserve">Репарација ране носа </t>
  </si>
  <si>
    <t>Одстрањивање страног тела носа</t>
  </si>
  <si>
    <t>Поступак одржавања неинвазивне вентилационе подршке &lt; 24 сата</t>
  </si>
  <si>
    <t>Интравенско давање фармаколошкг средства ,стериод</t>
  </si>
  <si>
    <t>Ентрална нутритивна подршка</t>
  </si>
  <si>
    <t>Орално давање фармаколошког средства</t>
  </si>
  <si>
    <t>Уклањање страног тела  из фаринкса без инцизије</t>
  </si>
  <si>
    <t>Аспирацијеа апсцеса из коже  и поткожног  ткива</t>
  </si>
  <si>
    <t>Уклањање круста ,покрова булаили некротичних наслага</t>
  </si>
  <si>
    <t>Инцизија и дренажа дојке</t>
  </si>
  <si>
    <t>Ексцизија лезије на кожи и поткожном ткиву осталих области на глави</t>
  </si>
  <si>
    <t>31230-04</t>
  </si>
  <si>
    <t>Ексцизија ганглиона ,некласификовано на дргом месту</t>
  </si>
  <si>
    <t>47048-00</t>
  </si>
  <si>
    <t>Затворена репозиција ишчашења  зглоба кука</t>
  </si>
  <si>
    <t>47600-01</t>
  </si>
  <si>
    <t>Отворена репозиција прелома скочног зглоба са унутрашњом фиксацијом синдесмозе ,фибуле или малеолуса</t>
  </si>
  <si>
    <t>Ексцизија ганглиома,некласификована на другом месту</t>
  </si>
  <si>
    <t>Аспирација хематома из коже и подкожног ткива</t>
  </si>
  <si>
    <t>Ексцизија лезије на кожи и подкожном ткиву шаке</t>
  </si>
  <si>
    <t>46516-00</t>
  </si>
  <si>
    <t>Обрада нокта на прсту шаке</t>
  </si>
  <si>
    <t>47327-00</t>
  </si>
  <si>
    <t>Затворена репозицоја унутарзглобног прелома проксималног чланка на руци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</si>
  <si>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</si>
  <si>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</si>
  <si>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</si>
  <si>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90582-01</t>
  </si>
  <si>
    <t>Ушивање тетиве,некласификовано на другом месту</t>
  </si>
  <si>
    <t>Ушивање мишића или фасције 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</si>
  <si>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</si>
  <si>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</si>
  <si>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</si>
  <si>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</si>
  <si>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</si>
  <si>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</si>
  <si>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</si>
  <si>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</si>
  <si>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</si>
  <si>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</si>
  <si>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</si>
  <si>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</si>
  <si>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</si>
  <si>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</si>
  <si>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</si>
  <si>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</si>
  <si>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009242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</si>
  <si>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</si>
  <si>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</si>
  <si>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Аспирација хематома из коже и поткожног ткива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</si>
  <si>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</si>
  <si>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</si>
  <si>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</si>
  <si>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</si>
  <si>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</si>
  <si>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</si>
  <si>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</si>
  <si>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r>
      <t xml:space="preserve">Назив здравствене установе </t>
    </r>
    <r>
      <rPr>
        <b/>
        <sz val="10"/>
        <rFont val="HelveticaPlain"/>
        <charset val="238"/>
      </rPr>
      <t>Општа болница"Стефан Високи"</t>
    </r>
  </si>
  <si>
    <r>
      <t xml:space="preserve">Матични број здравствене установе </t>
    </r>
    <r>
      <rPr>
        <b/>
        <sz val="10"/>
        <rFont val="HelveticaPlain"/>
        <charset val="238"/>
      </rPr>
      <t>6113079</t>
    </r>
  </si>
  <si>
    <t>Служба неурологије (Стационар и Дневна болница)</t>
  </si>
  <si>
    <t>(Стационар и Дневна болница)</t>
  </si>
  <si>
    <t>Служба опште хирургије(Стационар и Дневна болница)</t>
  </si>
  <si>
    <t>Служба дечје болести (Стационар и Дневна болница)</t>
  </si>
  <si>
    <t>Служба за плућне болести(Стационар и Дневна болница)</t>
  </si>
  <si>
    <t>Служба урологије(Стационар и дневна болница)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</si>
  <si>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</si>
  <si>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</si>
  <si>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</si>
  <si>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I-XII 2021</t>
  </si>
  <si>
    <t>Број  болесника I-XII 2021.</t>
  </si>
  <si>
    <t>Број бо  дана I-XII 2021.</t>
  </si>
  <si>
    <t>Просечна дневна заузетост постеља I-XII 2021. (%)</t>
  </si>
  <si>
    <t>Број дијализа годишње I-XII 2021</t>
  </si>
  <si>
    <t>Табела 6а. Информације везане за COVID 19              I-XII 2021.год.</t>
  </si>
  <si>
    <t>01.01.2021- 31.12.2021.</t>
  </si>
  <si>
    <t>Извршено     I-XII 2021</t>
  </si>
  <si>
    <t>Датум 31.12.2021</t>
  </si>
  <si>
    <t>Извршено I-XII  2021</t>
  </si>
  <si>
    <t>Извршено I-XII 2021</t>
  </si>
  <si>
    <t xml:space="preserve">Укупан број пацијената на листи чекања на дан 31.12.2021. </t>
  </si>
  <si>
    <t>Укупан број процедура за које се воде листе чекања 1.1.-31.12.2021.</t>
  </si>
  <si>
    <t>Број процедура за пацијенте који су на листи чекања  1.1.-31.12.2021.</t>
  </si>
  <si>
    <t>Збирна табела    I-XII 2021</t>
  </si>
  <si>
    <t>Остале процене,консултације или евалуације</t>
  </si>
  <si>
    <t>Орално давање фарм.сред.,инсулин</t>
  </si>
  <si>
    <t>Уринокултура</t>
  </si>
  <si>
    <t>Уклањање венског катетера</t>
  </si>
  <si>
    <t>Одржавање катењтера ,пласираног ради администрације лека</t>
  </si>
  <si>
    <t xml:space="preserve">Хируршка интензивна нега </t>
  </si>
  <si>
    <t>Кардиоверзија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</si>
  <si>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</si>
  <si>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</si>
  <si>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</si>
  <si>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</si>
  <si>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Рана рехабилитација након абдоминалних хируршких интервенција</t>
  </si>
  <si>
    <t>600811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</si>
  <si>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</si>
  <si>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</si>
  <si>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</si>
  <si>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</si>
  <si>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</si>
  <si>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</si>
  <si>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</si>
  <si>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</si>
  <si>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</si>
  <si>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</si>
  <si>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</si>
  <si>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</si>
  <si>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</si>
  <si>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</si>
  <si>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</si>
  <si>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</si>
  <si>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</si>
  <si>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</si>
  <si>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</si>
  <si>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</si>
  <si>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</si>
  <si>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</si>
  <si>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</si>
  <si>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</si>
  <si>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</si>
  <si>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</si>
  <si>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</si>
  <si>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</si>
  <si>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</si>
  <si>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</si>
  <si>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</si>
  <si>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</si>
  <si>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</si>
  <si>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</si>
  <si>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</si>
  <si>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</si>
  <si>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</si>
  <si>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</si>
  <si>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</si>
  <si>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</si>
  <si>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</si>
  <si>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</si>
  <si>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</si>
  <si>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</si>
  <si>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</si>
  <si>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</si>
  <si>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</si>
  <si>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</si>
  <si>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</si>
  <si>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</si>
  <si>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</si>
  <si>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</si>
  <si>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</si>
  <si>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</si>
  <si>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</si>
  <si>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</si>
  <si>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</si>
  <si>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</si>
  <si>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</si>
  <si>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</si>
  <si>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</si>
  <si>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</si>
  <si>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</si>
  <si>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</si>
  <si>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</si>
  <si>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</si>
  <si>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</si>
  <si>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</si>
  <si>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</si>
  <si>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</si>
  <si>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</si>
  <si>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</si>
  <si>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</si>
  <si>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</si>
  <si>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</si>
  <si>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</si>
  <si>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Коронарни бајпас са инвазивном дијагностиком на срцу, без врло тешких или тешких КК</t>
  </si>
  <si>
    <t>F07A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</si>
  <si>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</si>
  <si>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</si>
  <si>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</si>
  <si>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</si>
  <si>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</si>
  <si>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</si>
  <si>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</si>
  <si>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</si>
  <si>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</si>
  <si>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</si>
  <si>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</si>
  <si>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</si>
  <si>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</si>
  <si>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</si>
  <si>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</si>
  <si>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</si>
  <si>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</si>
  <si>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Ултразвучни преглед дуплекс преглед вена горњих екстремитета,унилатерални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</si>
  <si>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</si>
  <si>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</si>
  <si>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</si>
  <si>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</si>
  <si>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</si>
  <si>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</si>
  <si>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</si>
  <si>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</si>
  <si>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</si>
  <si>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</si>
  <si>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</si>
  <si>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</si>
  <si>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</si>
  <si>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</si>
  <si>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</si>
  <si>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</si>
  <si>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</si>
  <si>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</si>
  <si>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</si>
  <si>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</si>
  <si>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</si>
  <si>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</si>
  <si>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</si>
  <si>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</si>
  <si>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</si>
  <si>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</si>
  <si>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</si>
  <si>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</si>
  <si>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</si>
  <si>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</si>
  <si>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</si>
  <si>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</si>
  <si>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</si>
  <si>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</si>
  <si>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</si>
  <si>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</si>
  <si>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</si>
  <si>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</si>
  <si>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</si>
  <si>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</si>
  <si>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96203-02</t>
  </si>
  <si>
    <t>Орално давање фарм.средстваантиинфективно</t>
  </si>
  <si>
    <t>1111</t>
  </si>
  <si>
    <t>Пласирање брауниле</t>
  </si>
  <si>
    <t>`</t>
  </si>
  <si>
    <t>13706-02</t>
  </si>
  <si>
    <t>Трансфузија еритроцита</t>
  </si>
  <si>
    <t>13839-00</t>
  </si>
  <si>
    <t>Вађење крви у дијагностичке сврхе</t>
  </si>
  <si>
    <t>36800-00</t>
  </si>
  <si>
    <t>Катетеризација мокраћне бешике</t>
  </si>
  <si>
    <t>55700-01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</si>
  <si>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</si>
  <si>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</si>
  <si>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</si>
  <si>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</si>
  <si>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</si>
  <si>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</si>
  <si>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</si>
  <si>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</si>
  <si>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</si>
  <si>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</si>
  <si>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</si>
  <si>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</si>
  <si>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</si>
  <si>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</si>
  <si>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</si>
  <si>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</si>
  <si>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</si>
  <si>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</si>
  <si>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</si>
  <si>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</si>
  <si>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</si>
  <si>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</si>
  <si>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</si>
  <si>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</si>
  <si>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</si>
  <si>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</si>
  <si>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</si>
  <si>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</si>
  <si>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</si>
  <si>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</si>
  <si>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</si>
  <si>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</si>
  <si>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</si>
  <si>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</si>
  <si>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</si>
  <si>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</si>
  <si>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</si>
  <si>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</si>
  <si>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</si>
  <si>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</si>
  <si>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</si>
  <si>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</si>
  <si>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</si>
  <si>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</si>
  <si>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</si>
  <si>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</si>
  <si>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</si>
  <si>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</si>
  <si>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</si>
  <si>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</si>
  <si>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</si>
  <si>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</si>
  <si>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</si>
  <si>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</si>
  <si>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</si>
  <si>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</si>
  <si>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</si>
  <si>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</si>
  <si>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</si>
  <si>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</si>
  <si>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</si>
  <si>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</si>
  <si>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</si>
  <si>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</si>
  <si>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</si>
  <si>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</si>
  <si>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</si>
  <si>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</si>
  <si>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</si>
  <si>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</si>
  <si>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</si>
  <si>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</si>
  <si>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</si>
  <si>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</si>
  <si>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</si>
  <si>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</si>
  <si>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</si>
  <si>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</si>
  <si>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</si>
  <si>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</si>
  <si>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130207</t>
  </si>
  <si>
    <t>Узимање материјала са коже и видљивих слузокожа за микробиолошки и цитолошки преглед</t>
  </si>
  <si>
    <t>32000-00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</si>
  <si>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</si>
  <si>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</si>
  <si>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</si>
  <si>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32030-00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</si>
  <si>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</si>
  <si>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</si>
  <si>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</si>
  <si>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</si>
  <si>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</si>
  <si>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</si>
  <si>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</si>
  <si>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32177-00</t>
  </si>
  <si>
    <t>36528-01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</si>
  <si>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</si>
  <si>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</si>
  <si>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</si>
  <si>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</si>
  <si>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</si>
  <si>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</si>
  <si>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</si>
  <si>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</si>
  <si>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46483-00</t>
  </si>
  <si>
    <t>Ревизија ампутационог патрљка на шаци или прсту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</si>
  <si>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</si>
  <si>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</si>
  <si>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</si>
  <si>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</si>
  <si>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</si>
  <si>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</si>
  <si>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</si>
  <si>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СЛУЖБА  УРОЛОГИЈЕ</t>
  </si>
  <si>
    <t>СЛУЖБА ХИРУРГИЈЕ</t>
  </si>
  <si>
    <t>Број постеља/места</t>
  </si>
  <si>
    <t>Број лечених лица</t>
  </si>
  <si>
    <t>Број дана лечења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</si>
  <si>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</si>
  <si>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</si>
  <si>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</si>
  <si>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</si>
  <si>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</si>
  <si>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t>СЛУЖБА ОПШТЕ ХИРУРГИЈЕ</t>
  </si>
  <si>
    <t>СЛУЖБА ОРТОПЕДИЈЕ СА ТРАУМАТОЛОГИЈОМ</t>
  </si>
  <si>
    <t>СЛУЖБА ПЕДИЈАТРИЈЕ</t>
  </si>
  <si>
    <t>СЛУЖБА ИНФЕКТИВНЕ БОЛЕСТИ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</si>
  <si>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</si>
  <si>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</si>
  <si>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</si>
  <si>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</si>
  <si>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</si>
  <si>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</si>
  <si>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</si>
  <si>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</si>
  <si>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>ЗДРАВСТВЕНА УСТАНОВА</t>
  </si>
  <si>
    <t>ОПШТА БОЛНИЦА "СТЕФАН ВИСОКИ"СМЕД.ПАЛАНКА</t>
  </si>
  <si>
    <t>Р.бр.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</si>
  <si>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</si>
  <si>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</si>
  <si>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</si>
  <si>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</si>
  <si>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</si>
  <si>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</si>
  <si>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</si>
  <si>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</si>
  <si>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</si>
  <si>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</si>
  <si>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</si>
  <si>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</si>
  <si>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Општа болница"Стефан Високи"Смедеревска Паланка</t>
  </si>
  <si>
    <t>Организациона једицина</t>
  </si>
  <si>
    <t>Служба урологије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</si>
  <si>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</si>
  <si>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</si>
  <si>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</si>
  <si>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</si>
  <si>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</si>
  <si>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</si>
  <si>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</si>
  <si>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</si>
  <si>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Прегледи у оквиру организованог скрининга рака*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</si>
  <si>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</si>
  <si>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</si>
  <si>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Ургентно - пријемна служба</t>
  </si>
  <si>
    <t>000005</t>
  </si>
  <si>
    <t>Специјалистички преглед први - доцента и примаријуса</t>
  </si>
  <si>
    <t>Служба психијатрије</t>
  </si>
  <si>
    <t>090061</t>
  </si>
  <si>
    <t>Служба за плућне болести</t>
  </si>
  <si>
    <t xml:space="preserve">Служба дечје болести </t>
  </si>
  <si>
    <t>Служба ортопедије са трауматологијом</t>
  </si>
  <si>
    <t xml:space="preserve">Оториноларингологија </t>
  </si>
  <si>
    <t>Служба опште хирургије</t>
  </si>
  <si>
    <t>Испирање катетера,некласификовано на другом месту</t>
  </si>
  <si>
    <t>96020-00</t>
  </si>
  <si>
    <t>Процена интегритета коже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</si>
  <si>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</si>
  <si>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</si>
  <si>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фарм.средство,инсулин</t>
  </si>
  <si>
    <t>96203-08</t>
  </si>
  <si>
    <t>Орално давање фарм.средство,електролит</t>
  </si>
  <si>
    <t>96205-09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</si>
  <si>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</si>
  <si>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</si>
  <si>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</si>
  <si>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</si>
  <si>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</si>
  <si>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22065-00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</si>
  <si>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</si>
  <si>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</si>
  <si>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</si>
  <si>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</si>
  <si>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</si>
  <si>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</si>
  <si>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</si>
  <si>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</si>
  <si>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</si>
  <si>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</si>
  <si>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</si>
  <si>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</si>
  <si>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</si>
  <si>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</si>
  <si>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</si>
  <si>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</si>
  <si>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</si>
  <si>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</si>
  <si>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</si>
  <si>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</si>
  <si>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</si>
  <si>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</si>
  <si>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</si>
  <si>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</si>
  <si>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</si>
  <si>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</si>
  <si>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</si>
  <si>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</si>
  <si>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</si>
  <si>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Поремећаји узроковани злоупотребом алкохола и зависност од алкохола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</si>
  <si>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</si>
  <si>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</si>
  <si>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</si>
  <si>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</si>
  <si>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</si>
  <si>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</si>
  <si>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</si>
  <si>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</si>
  <si>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</si>
  <si>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</si>
  <si>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</si>
  <si>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</si>
  <si>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</si>
  <si>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</si>
  <si>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</si>
  <si>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</si>
  <si>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</si>
  <si>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</si>
  <si>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</si>
  <si>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</si>
  <si>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</si>
  <si>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</si>
  <si>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</si>
  <si>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</si>
  <si>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</si>
  <si>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</si>
  <si>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</si>
  <si>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</si>
  <si>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</si>
  <si>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</si>
  <si>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</si>
  <si>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</si>
  <si>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</si>
  <si>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</si>
  <si>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</si>
  <si>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</si>
  <si>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</si>
  <si>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Ексцизија осталих лезија мокраћне бешике-нотворена хирургија</t>
  </si>
  <si>
    <t>30329-00</t>
  </si>
  <si>
    <t>Екцизија лимфног чвора препоне</t>
  </si>
  <si>
    <t>35523-00</t>
  </si>
  <si>
    <t xml:space="preserve">Екцизија карункула уретре </t>
  </si>
  <si>
    <t>37008-01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</si>
  <si>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</si>
  <si>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</si>
  <si>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</si>
  <si>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</si>
  <si>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30055-00</t>
  </si>
  <si>
    <t>Превијање ране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</si>
  <si>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</si>
  <si>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</si>
  <si>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</si>
  <si>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</si>
  <si>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</si>
  <si>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</si>
  <si>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</si>
  <si>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</si>
  <si>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</si>
  <si>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</si>
  <si>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35608-02</t>
  </si>
  <si>
    <t>Биопсија грлића материце</t>
  </si>
  <si>
    <t>35611-00</t>
  </si>
  <si>
    <t>Полипектомија грлића материце</t>
  </si>
  <si>
    <t>35614-00</t>
  </si>
  <si>
    <t>Колпоскопија</t>
  </si>
  <si>
    <t>35640-01</t>
  </si>
  <si>
    <t>Киретажа материце без дилатације цервикалног канала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</si>
  <si>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</si>
  <si>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</si>
  <si>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</si>
  <si>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</si>
  <si>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</si>
  <si>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</si>
  <si>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</si>
  <si>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</si>
  <si>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90908-001</t>
  </si>
  <si>
    <t>Ултразвучни преглед регионалних лимфних чворова</t>
  </si>
  <si>
    <t>92103-00</t>
  </si>
  <si>
    <t xml:space="preserve"> Вагинално испирање</t>
  </si>
  <si>
    <t>92104-00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</si>
  <si>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</si>
  <si>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</si>
  <si>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</si>
  <si>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</si>
  <si>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</si>
  <si>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</si>
  <si>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</si>
  <si>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</si>
  <si>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</si>
  <si>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</si>
  <si>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</si>
  <si>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</si>
  <si>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</si>
  <si>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31551-00</t>
  </si>
  <si>
    <t>16564-00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</si>
  <si>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</si>
  <si>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</si>
  <si>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</si>
  <si>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</si>
  <si>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</si>
  <si>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</si>
  <si>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</si>
  <si>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</si>
  <si>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</si>
  <si>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</si>
  <si>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</si>
  <si>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</si>
  <si>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</si>
  <si>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</si>
  <si>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</si>
  <si>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</si>
  <si>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</si>
  <si>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</si>
  <si>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</si>
  <si>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</si>
  <si>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</si>
  <si>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</si>
  <si>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</si>
  <si>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</si>
  <si>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</si>
  <si>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</si>
  <si>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</si>
  <si>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</si>
  <si>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</si>
  <si>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</si>
  <si>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</si>
  <si>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</si>
  <si>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</si>
  <si>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</si>
  <si>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</si>
  <si>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36604-00</t>
  </si>
  <si>
    <t>36624-00</t>
  </si>
  <si>
    <t>Перкутана нефростомија (ПЦН)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</si>
  <si>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</si>
  <si>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</si>
  <si>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</si>
  <si>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</si>
  <si>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</si>
  <si>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</si>
  <si>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</si>
  <si>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</si>
  <si>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Неонатологија</t>
  </si>
  <si>
    <t>Специјалистички прегледи</t>
  </si>
  <si>
    <t>Операције</t>
  </si>
  <si>
    <t>Здравствене услуге</t>
  </si>
  <si>
    <t>Дијагностичке процедуре са снимањем</t>
  </si>
  <si>
    <t>Лабораторијска дијагностика</t>
  </si>
  <si>
    <t>Дијализе</t>
  </si>
  <si>
    <t>Крв и компоненте крви</t>
  </si>
  <si>
    <t>Лекови</t>
  </si>
  <si>
    <t>Имплантати</t>
  </si>
  <si>
    <t>Санитетски и медицински потрошни материјал</t>
  </si>
  <si>
    <t>Листе чекања</t>
  </si>
  <si>
    <t>Услуге социјалне медицине, епидемиологије и информатике</t>
  </si>
  <si>
    <t>Назив здравствене установе</t>
  </si>
  <si>
    <t>Општа болница "Стефан Високи" Смедеревска Паланка</t>
  </si>
  <si>
    <t>Матични број здравствене установе</t>
  </si>
  <si>
    <t>Датум</t>
  </si>
  <si>
    <t>Табела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</si>
  <si>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</si>
  <si>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</si>
  <si>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</si>
  <si>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r>
      <t>Континуирана амбулаторна перитонеумска дијализа-</t>
    </r>
    <r>
      <rPr>
        <i/>
        <sz val="10"/>
        <color indexed="8"/>
        <rFont val="Times New Roman"/>
        <family val="1"/>
      </rPr>
      <t>CAPD</t>
    </r>
  </si>
  <si>
    <r>
      <t>Аутоматска перитонеумска дијализа -</t>
    </r>
    <r>
      <rPr>
        <i/>
        <sz val="10"/>
        <color indexed="8"/>
        <rFont val="Times New Roman"/>
        <family val="1"/>
      </rPr>
      <t>APD</t>
    </r>
  </si>
  <si>
    <r>
      <t>Интермитентна перитонеумска дијализа -</t>
    </r>
    <r>
      <rPr>
        <i/>
        <sz val="10"/>
        <color indexed="8"/>
        <rFont val="Times New Roman"/>
        <family val="1"/>
      </rPr>
      <t>IPD</t>
    </r>
    <r>
      <rPr>
        <sz val="10"/>
        <color indexed="8"/>
        <rFont val="Times New Roman"/>
        <family val="1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</si>
  <si>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Times New Roman"/>
        <family val="1"/>
      </rPr>
      <t>CRRT</t>
    </r>
    <r>
      <rPr>
        <sz val="10"/>
        <rFont val="Times New Roman"/>
        <family val="1"/>
      </rPr>
      <t>) И ПЛАЗМАФЕРЕЗА</t>
    </r>
  </si>
  <si>
    <t xml:space="preserve">Финансијска вредност   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</si>
  <si>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</si>
  <si>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</si>
  <si>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</si>
  <si>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Ултразвучни преклед препоне</t>
  </si>
  <si>
    <t>Услуге у оквиру организованог скрининга рака**</t>
  </si>
  <si>
    <t>Уллтразвучни преглед дојки</t>
  </si>
  <si>
    <t xml:space="preserve">М-приказ и дводимензионални ултразвучни преглед срца у реалном времену
</t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</si>
  <si>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</si>
  <si>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</si>
  <si>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</si>
  <si>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</si>
  <si>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</si>
  <si>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</si>
  <si>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</si>
  <si>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</si>
  <si>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Остале процедуре гастроскопије, без врло тешким КК</t>
  </si>
  <si>
    <t>G47C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</si>
  <si>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</si>
  <si>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</si>
  <si>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</si>
  <si>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</si>
  <si>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</si>
  <si>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</si>
  <si>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</si>
  <si>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</si>
  <si>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</si>
  <si>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</si>
  <si>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</si>
  <si>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</si>
  <si>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</si>
  <si>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</si>
  <si>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</si>
  <si>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</si>
  <si>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</si>
  <si>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</si>
  <si>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</si>
  <si>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</si>
  <si>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</si>
  <si>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</si>
  <si>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</si>
  <si>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</si>
  <si>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</si>
  <si>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</si>
  <si>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</si>
  <si>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</si>
  <si>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</si>
  <si>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</si>
  <si>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</si>
  <si>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</si>
  <si>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</si>
  <si>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</si>
  <si>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</si>
  <si>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</si>
  <si>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</si>
  <si>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</si>
  <si>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</si>
  <si>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</si>
  <si>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</si>
  <si>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</si>
  <si>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</si>
  <si>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</si>
  <si>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</si>
  <si>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</si>
  <si>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</si>
  <si>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</si>
  <si>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</si>
  <si>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</si>
  <si>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</si>
  <si>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</si>
  <si>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</si>
  <si>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</si>
  <si>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</si>
  <si>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</si>
  <si>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</si>
  <si>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</si>
  <si>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</si>
  <si>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</si>
  <si>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</si>
  <si>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</si>
  <si>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</si>
  <si>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</si>
  <si>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</si>
  <si>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</si>
  <si>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</si>
  <si>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</si>
  <si>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</si>
  <si>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Оделење гинекологије</t>
  </si>
  <si>
    <t>Служба трансфузије крви</t>
  </si>
  <si>
    <t xml:space="preserve">ФИЗИКАЛНА МЕДИЦИНА И РЕХАБИЛИТАЦИЈА  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</si>
  <si>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</si>
  <si>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</si>
  <si>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</si>
  <si>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</si>
  <si>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</si>
  <si>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</si>
  <si>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</si>
  <si>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</si>
  <si>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r>
      <t xml:space="preserve">ТЕРМО </t>
    </r>
    <r>
      <rPr>
        <vertAlign val="superscript"/>
        <sz val="9"/>
        <rFont val="Times New Roman"/>
        <family val="1"/>
        <charset val="238"/>
      </rPr>
      <t>1</t>
    </r>
  </si>
  <si>
    <t>КИНЕЗИТЕРАПИЈА</t>
  </si>
  <si>
    <t>УЛТРА</t>
  </si>
  <si>
    <t>МАГНЕТ.</t>
  </si>
  <si>
    <t>ПАРАФИНО</t>
  </si>
  <si>
    <t>ОСТАЛО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</si>
  <si>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</si>
  <si>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</si>
  <si>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</si>
  <si>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</si>
  <si>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</si>
  <si>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</si>
  <si>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</si>
  <si>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Табела 12.</t>
  </si>
  <si>
    <t>Дијагностички сродне групе (ДСГ)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</si>
  <si>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</si>
  <si>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</si>
  <si>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</si>
  <si>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</si>
  <si>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</si>
  <si>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</si>
  <si>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</si>
  <si>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</si>
  <si>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</si>
  <si>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</si>
  <si>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</si>
  <si>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</si>
  <si>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</si>
  <si>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</si>
  <si>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</si>
  <si>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</si>
  <si>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</si>
  <si>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</si>
  <si>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</si>
  <si>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</si>
  <si>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</si>
  <si>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</si>
  <si>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</si>
  <si>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</si>
  <si>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</si>
  <si>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31423-00</t>
  </si>
  <si>
    <t>55084-00</t>
  </si>
  <si>
    <t>Ултразвучни преглед бешике</t>
  </si>
  <si>
    <t>55808-00</t>
  </si>
  <si>
    <t>Ултразвучни преглед рамена или надлактице</t>
  </si>
  <si>
    <t>55812-002</t>
  </si>
  <si>
    <t>Ултразвучни преглед трбушног зида</t>
  </si>
  <si>
    <t>55824-00</t>
  </si>
  <si>
    <t>96205-08</t>
  </si>
  <si>
    <t>Неки други начин давања фарм.средства,електролит</t>
  </si>
  <si>
    <t>55816-01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</si>
  <si>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</si>
  <si>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</si>
  <si>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</si>
  <si>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</si>
  <si>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55076-00</t>
  </si>
  <si>
    <t>Ултразвучни преглед дојке , билатерални</t>
  </si>
  <si>
    <t>90568-02</t>
  </si>
  <si>
    <t>22007-01</t>
  </si>
  <si>
    <t>Посатупак одржавања ендотрахеалне интубације (контрола правилне позиције) једно луменски тубус</t>
  </si>
  <si>
    <t>Oториноларингологија и услуге   сурдоаудиолога</t>
  </si>
  <si>
    <t>Депедикулација особа инсектицидима</t>
  </si>
  <si>
    <t>Орално давање фармаколоског средства, антинеопластично</t>
  </si>
  <si>
    <t>97012-00</t>
  </si>
  <si>
    <t>Периодични орални преглед</t>
  </si>
  <si>
    <t>Индивидуални рад психолога са родитељем</t>
  </si>
  <si>
    <t>090009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</si>
  <si>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</si>
  <si>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</si>
  <si>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</si>
  <si>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</si>
  <si>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</si>
  <si>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</si>
  <si>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</si>
  <si>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Психодинамска терапија</t>
  </si>
  <si>
    <t>Отворена репозиција ишчашења тепоромандибуларног зглоба</t>
  </si>
  <si>
    <t>Интра мускуларно давање фарм.средства,антидот</t>
  </si>
  <si>
    <t>Ситуационо професионално саветовање и подучавање</t>
  </si>
  <si>
    <t>Уклањање импактираног фецеса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</si>
  <si>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</si>
  <si>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</si>
  <si>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</si>
  <si>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009183</t>
  </si>
  <si>
    <t>Уклањање конаца</t>
  </si>
  <si>
    <t>36800-02</t>
  </si>
  <si>
    <t>Замена катетера цистостоме</t>
  </si>
  <si>
    <t xml:space="preserve">Ендоскопско пласирање уретералног стента </t>
  </si>
  <si>
    <t>37212-01</t>
  </si>
  <si>
    <t>Дренажа апсцеса простате</t>
  </si>
  <si>
    <t>92132-00</t>
  </si>
  <si>
    <t>Превлачење препуцијума</t>
  </si>
  <si>
    <t>36537-00</t>
  </si>
  <si>
    <t>36537-01</t>
  </si>
  <si>
    <t xml:space="preserve">Експлорација бубрега 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</si>
  <si>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</si>
  <si>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</si>
  <si>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</si>
  <si>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</si>
  <si>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</si>
  <si>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</si>
  <si>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</si>
  <si>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Поступак одржавања неинвазивне подршке 24 сати и 96сати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</si>
  <si>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</si>
  <si>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</si>
  <si>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</si>
  <si>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</si>
  <si>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</si>
  <si>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</si>
  <si>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</si>
  <si>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</si>
  <si>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</si>
  <si>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</si>
  <si>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</si>
  <si>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</si>
  <si>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</si>
  <si>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</si>
  <si>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</si>
  <si>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Перкутана биопсија плућа иглом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</si>
  <si>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</si>
  <si>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</si>
  <si>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90047-00</t>
  </si>
  <si>
    <t>Аспирација тиреоидне жлезде</t>
  </si>
  <si>
    <t>Испирање катењтера некласификовано на другом месту</t>
  </si>
  <si>
    <t>Одсек гинекологије  и акушерства,оделење дечије и неонатологија,интерно,ортопедија,урологија ,хирургија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</si>
  <si>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</si>
  <si>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</si>
  <si>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Уклањање страног тела из спољашњег слушног канала беѕ инцизије</t>
  </si>
  <si>
    <t xml:space="preserve">Централна венска катетерзиацјија        </t>
  </si>
  <si>
    <t>Перкутана дренажа апсцеса меког ткива</t>
  </si>
  <si>
    <t>Оптичка уретротомија</t>
  </si>
  <si>
    <t>Пријављивање нежељене реакције пацијента на лек</t>
  </si>
  <si>
    <t>96176-00</t>
  </si>
  <si>
    <t>Бихејвиорална терапија</t>
  </si>
  <si>
    <t>Цистотомија</t>
  </si>
  <si>
    <t xml:space="preserve"> Орално давање фарм .средст.,стероид сублингвално</t>
  </si>
  <si>
    <t xml:space="preserve">Потпуна артропластика зглоба кука,једнострана </t>
  </si>
  <si>
    <t>41692-01</t>
  </si>
  <si>
    <t>Субмукозна ресекција носних шкољки ,обострана</t>
  </si>
  <si>
    <t>90179-02</t>
  </si>
  <si>
    <t>Седација, АСА 20</t>
  </si>
  <si>
    <t>58715-00</t>
  </si>
  <si>
    <t>Антероградна пијелографија</t>
  </si>
  <si>
    <t>38812-00</t>
  </si>
  <si>
    <t>55812-00</t>
  </si>
  <si>
    <t>Ултразвучни преглед грудног коша или трбушног зида</t>
  </si>
  <si>
    <t>Мирингопластика трансмеатални приступ</t>
  </si>
  <si>
    <t>41881-02</t>
  </si>
  <si>
    <t>Ревизиа трахеостоме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</si>
  <si>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</si>
  <si>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</si>
  <si>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</si>
  <si>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</si>
  <si>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30032-00</t>
  </si>
  <si>
    <t>Репарација ране на кожи и поткожном ткиву лица или врата, површинска</t>
  </si>
  <si>
    <t>30035-00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</si>
  <si>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</si>
  <si>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</si>
  <si>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</si>
  <si>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</si>
  <si>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</si>
  <si>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</si>
  <si>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</si>
  <si>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</si>
  <si>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</si>
  <si>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</si>
  <si>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</si>
  <si>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</si>
  <si>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</si>
  <si>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</si>
  <si>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</si>
  <si>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</si>
  <si>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</si>
  <si>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</si>
  <si>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</si>
  <si>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Ситуационо/професионално саветовање или подучавање</t>
  </si>
  <si>
    <t>Превентиво саветовање или подучавање</t>
  </si>
  <si>
    <t>Ментала бихејвирална процена</t>
  </si>
  <si>
    <t>Остале процене конституције и евалуације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</si>
  <si>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</si>
  <si>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</si>
  <si>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</si>
  <si>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</si>
  <si>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Подучавање о правилима и могућностима пацијента</t>
  </si>
  <si>
    <t>Удружене здравствене процедуре социјални рад</t>
  </si>
  <si>
    <t>96177-00</t>
  </si>
  <si>
    <t>Интерперсонална психотерапија</t>
  </si>
  <si>
    <t>Праћење терапијског деловања лека</t>
  </si>
  <si>
    <t>Удружене здравствене процедуре ,психологија</t>
  </si>
  <si>
    <t>Узорковање крви(микроузорковање)</t>
  </si>
  <si>
    <t>Узорковање крви(венепункција)</t>
  </si>
  <si>
    <t>92114-00</t>
  </si>
  <si>
    <t>Уклањање осталих вагиналних песара</t>
  </si>
  <si>
    <t>Абдом иналана парацентеза</t>
  </si>
  <si>
    <t>35640-02</t>
  </si>
  <si>
    <t xml:space="preserve">Дилатација грлића материце </t>
  </si>
  <si>
    <t>90446-00</t>
  </si>
  <si>
    <t>Остале инцизије на вулви и перинеуму</t>
  </si>
  <si>
    <t>Одстрањење аналне брадавице</t>
  </si>
  <si>
    <t>Репарација предњег вагиналног компартмана, вагинални приступ</t>
  </si>
  <si>
    <t>Репарација задњег вагиналног компартмана, вагинални приступ</t>
  </si>
  <si>
    <t>Репарација предњег и задњег вагиналног компартмана, вагинални приступ</t>
  </si>
  <si>
    <t>35638-03</t>
  </si>
  <si>
    <t>Лапароскопска овариектомија обострана</t>
  </si>
  <si>
    <t>Миомектомија материце</t>
  </si>
  <si>
    <t>Дилатација грлића материце</t>
  </si>
  <si>
    <t>90484-02</t>
  </si>
  <si>
    <t>Евакуација хематома предњег трбуш.зида након царског реза</t>
  </si>
  <si>
    <t>Пасивна имунизација имуноглобулином беснила</t>
  </si>
  <si>
    <t>Субкутано давање фармаколошког средства, тдруго и некласификован средс.</t>
  </si>
  <si>
    <t>Детекција психоактивних супстанци у урину код завистника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</si>
  <si>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</si>
  <si>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</si>
  <si>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</si>
  <si>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</si>
  <si>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 xml:space="preserve">Саветовање или подучавање о штетности супстанци које узрокују зависност 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</si>
  <si>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</si>
  <si>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</si>
  <si>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 &lt; 96 сати</t>
  </si>
  <si>
    <t>Остале терапије обогаћивања кисеоника</t>
  </si>
  <si>
    <t>92515-10</t>
  </si>
  <si>
    <t>Седација, АСА 10</t>
  </si>
  <si>
    <t>U8187413</t>
  </si>
  <si>
    <t>U8183803</t>
  </si>
  <si>
    <t>U9601201</t>
  </si>
  <si>
    <t>U9601202</t>
  </si>
  <si>
    <t>42614-01</t>
  </si>
  <si>
    <t>Сондирање лакрималних пролаза ,једнострано</t>
  </si>
  <si>
    <t>U8183220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</si>
  <si>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</si>
  <si>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</si>
  <si>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</si>
  <si>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90375-02</t>
  </si>
  <si>
    <t>Уклањање интраабдоминалне тампонаде</t>
  </si>
  <si>
    <t>30329-01</t>
  </si>
  <si>
    <t>Регионална ексцизија лимфних чворова препона</t>
  </si>
  <si>
    <t>13706-03</t>
  </si>
  <si>
    <t>Ексцизија лезија на кожи и поткожном ткиву прста шаке</t>
  </si>
  <si>
    <t>Инцизија дренаже дојке</t>
  </si>
  <si>
    <t>Одстрањивање страног тела из меког ткива,неклафисиковано на другом месту</t>
  </si>
  <si>
    <t>Ексцизија чира на кожи и поткожном ткиву</t>
  </si>
  <si>
    <t>Испирање нефростоме или  пијелостоме</t>
  </si>
  <si>
    <t>9555-01</t>
  </si>
  <si>
    <t>9555-00</t>
  </si>
  <si>
    <t>42692-00</t>
  </si>
  <si>
    <t>Ексцизија лезија на лимбусу</t>
  </si>
  <si>
    <t>42632-02</t>
  </si>
  <si>
    <t>Репарација лацерације коњуктиве</t>
  </si>
  <si>
    <t>Социотерапијски рад са члановима породице</t>
  </si>
  <si>
    <t>Удружене ѕдравствене процедуре</t>
  </si>
  <si>
    <t>Поновно затварање постоперативне  дистрибуције трбушног зида</t>
  </si>
  <si>
    <t>35649-01</t>
  </si>
  <si>
    <t>Миомектомија материце лапароскопијом</t>
  </si>
  <si>
    <t>35694-03</t>
  </si>
  <si>
    <t>Лапароскопска салпингостомија</t>
  </si>
  <si>
    <t>35713-05</t>
  </si>
  <si>
    <t>Клинаста ресекција јајника</t>
  </si>
  <si>
    <t>90449-00</t>
  </si>
  <si>
    <t>Остале репарације вагине</t>
  </si>
  <si>
    <t>90452-00</t>
  </si>
  <si>
    <t>Уклањање осталих лезија материце</t>
  </si>
  <si>
    <t>Биопсија грлића  материце</t>
  </si>
  <si>
    <t>Полопектомија грлића</t>
  </si>
  <si>
    <t>Биопсија вулве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</si>
  <si>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</si>
  <si>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</si>
  <si>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</si>
  <si>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</si>
  <si>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</si>
  <si>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</si>
  <si>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</si>
  <si>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</si>
  <si>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</si>
  <si>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</si>
  <si>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</si>
  <si>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</si>
  <si>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</si>
  <si>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</si>
  <si>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</si>
  <si>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</si>
  <si>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</si>
  <si>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</si>
  <si>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</si>
  <si>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</si>
  <si>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</si>
  <si>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</si>
  <si>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</si>
  <si>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</si>
  <si>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</si>
  <si>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</si>
  <si>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</si>
  <si>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</si>
  <si>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</si>
  <si>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</si>
  <si>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</si>
  <si>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</si>
  <si>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</si>
  <si>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>Нехируршки спинални поремећаји, истог дана</t>
  </si>
  <si>
    <t>I69A</t>
  </si>
  <si>
    <t>Дијагностичка торакоцентеза</t>
  </si>
  <si>
    <t>Испирање осталих трајних катетера мокраћне бешике</t>
  </si>
  <si>
    <t>Уклањање катетера утеростома или уретралног катетера</t>
  </si>
  <si>
    <t>Испирање катетера некласификовано на другом месту</t>
  </si>
  <si>
    <t>92209-01</t>
  </si>
  <si>
    <t>Интравенско давање фарм.сред.инсулин</t>
  </si>
  <si>
    <t>Субкутано давање фарм.сред.инсулин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</si>
  <si>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</si>
  <si>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Ексцизија ганглиома шаке</t>
  </si>
  <si>
    <t>47003-00</t>
  </si>
  <si>
    <t>Затворена репозиција ишчашења кључне кости</t>
  </si>
  <si>
    <t>47492-00</t>
  </si>
  <si>
    <t>Имобилизација прелома ацетабулума</t>
  </si>
  <si>
    <t>Ултразвучни преглед подлактице или лакта</t>
  </si>
  <si>
    <t>55816-00</t>
  </si>
  <si>
    <t>Ултразвучни преглед кука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</si>
  <si>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</si>
  <si>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</si>
  <si>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</si>
  <si>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</si>
  <si>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</si>
  <si>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</si>
  <si>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</si>
  <si>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</si>
  <si>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</si>
  <si>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Тест кожне осетљивости са &gt;20 алергената</t>
  </si>
  <si>
    <t>Саветованје или подучаванје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</si>
  <si>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</si>
  <si>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</si>
  <si>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Снимање просечног сигнала ЕКГ-а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</si>
  <si>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</si>
  <si>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</si>
  <si>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</si>
  <si>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</si>
  <si>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</si>
  <si>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</si>
  <si>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</si>
  <si>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Преглед очног дна</t>
  </si>
  <si>
    <t>11615-00</t>
  </si>
  <si>
    <t>Мерење периферне температуре на прсту</t>
  </si>
  <si>
    <t>13939-02</t>
  </si>
  <si>
    <t>Одржавање уређаја за васкуларни приступ</t>
  </si>
  <si>
    <t>13942-02</t>
  </si>
  <si>
    <t>Одржавање уређаја за давање лека</t>
  </si>
  <si>
    <t>Саветовање или информисање пацијената о примени прописаног лека</t>
  </si>
  <si>
    <t>Остали уградни материјал 1+10+11</t>
  </si>
  <si>
    <t>*Банка крви уведена у октобру 2018.године а од 05.04.2019.године фактуришу се дозе по новим шифрама</t>
  </si>
  <si>
    <t>Општа болница Смедеревска Паланка</t>
  </si>
  <si>
    <t xml:space="preserve">Табела 1. </t>
  </si>
  <si>
    <t>Број здравствених сарадника према нормативу</t>
  </si>
  <si>
    <t xml:space="preserve">Табела 2. </t>
  </si>
  <si>
    <t xml:space="preserve">Табела 3. </t>
  </si>
  <si>
    <t xml:space="preserve">Табела 4. </t>
  </si>
  <si>
    <t>Технички радници</t>
  </si>
  <si>
    <t xml:space="preserve">Табела 5. 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</si>
  <si>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</si>
  <si>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</si>
  <si>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</si>
  <si>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49518-00</t>
  </si>
  <si>
    <t>Потпуна артроплкастика колена,једнострана</t>
  </si>
  <si>
    <t>План за 2021</t>
  </si>
  <si>
    <t>План за 2021.</t>
  </si>
  <si>
    <t>*  L61Z -  Пријем због дијализе</t>
  </si>
  <si>
    <t>35500-00</t>
  </si>
  <si>
    <t>Хемодијалиѕа -дневна болница</t>
  </si>
  <si>
    <t>Служба нефрологије-преддијализна  амбуланта</t>
  </si>
  <si>
    <t>Служба онкологије са дневном болницом</t>
  </si>
  <si>
    <t>Планиран укупан број процедура за које се воде листе чекања за 2021.</t>
  </si>
  <si>
    <t>Планиран број процедура за пацијенте који су на листи чекања за 2021.</t>
  </si>
  <si>
    <t>8. УГРАДЊА ИМПЛАНТАТА У ОРТОПЕДИЈИ (КУКОВИ И КОЛЕНА) Потпуна артропластиказглоба кука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</si>
  <si>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</si>
  <si>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</si>
  <si>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</si>
  <si>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</si>
  <si>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</si>
  <si>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</si>
  <si>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</si>
  <si>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</si>
  <si>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</si>
  <si>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</si>
  <si>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</si>
  <si>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</si>
  <si>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</si>
  <si>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</si>
  <si>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</si>
  <si>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</si>
  <si>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</si>
  <si>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</si>
  <si>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</si>
  <si>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</si>
  <si>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</si>
  <si>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</si>
  <si>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</si>
  <si>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</si>
  <si>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</si>
  <si>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</si>
  <si>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</si>
  <si>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</si>
  <si>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</si>
  <si>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</si>
  <si>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</si>
  <si>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</si>
  <si>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</si>
  <si>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</si>
  <si>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</si>
  <si>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</si>
  <si>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</si>
  <si>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</si>
  <si>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</si>
  <si>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</si>
  <si>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</si>
  <si>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</si>
  <si>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</si>
  <si>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</si>
  <si>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</si>
  <si>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</si>
  <si>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</si>
  <si>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</si>
  <si>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</si>
  <si>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</si>
  <si>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</si>
  <si>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</si>
  <si>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</si>
  <si>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</si>
  <si>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</si>
  <si>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</si>
  <si>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</si>
  <si>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</si>
  <si>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</si>
  <si>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</si>
  <si>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</si>
  <si>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</si>
  <si>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</si>
  <si>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  <r>
      <rPr>
        <sz val="11"/>
        <rFont val="Calibri"/>
        <charset val="238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</si>
  <si>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</si>
  <si>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</si>
  <si>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</si>
  <si>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</si>
  <si>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</si>
  <si>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</si>
  <si>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</si>
  <si>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t>Назив здравствене установе Општа болница "Стефан Високи" Смедеревска Паланка</t>
  </si>
  <si>
    <t>Матични број здравствене установе  6113079</t>
  </si>
  <si>
    <t>Табела 6b.  Капацитет и коришћење везано за COVID 19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</si>
  <si>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</si>
  <si>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</si>
  <si>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</si>
  <si>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</si>
  <si>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</si>
  <si>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</si>
  <si>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</si>
  <si>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</si>
  <si>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</si>
  <si>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</si>
  <si>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</si>
  <si>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</si>
  <si>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</si>
  <si>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</si>
  <si>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</si>
  <si>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</si>
  <si>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</si>
  <si>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</si>
  <si>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</si>
  <si>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</si>
  <si>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</si>
  <si>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</si>
  <si>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</si>
  <si>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</si>
  <si>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</si>
  <si>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</si>
  <si>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</si>
  <si>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</si>
  <si>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</si>
  <si>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</si>
  <si>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</si>
  <si>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</si>
  <si>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</si>
  <si>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</si>
  <si>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</si>
  <si>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</si>
  <si>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</si>
  <si>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</si>
  <si>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</si>
  <si>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</si>
  <si>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</si>
  <si>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</si>
  <si>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</si>
  <si>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</si>
  <si>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</si>
  <si>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</si>
  <si>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</si>
  <si>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</si>
  <si>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</si>
  <si>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</si>
  <si>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</si>
  <si>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</si>
  <si>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</si>
  <si>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</si>
  <si>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</si>
  <si>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</si>
  <si>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</si>
  <si>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</si>
  <si>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</si>
  <si>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</si>
  <si>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</si>
  <si>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</si>
  <si>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</si>
  <si>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</si>
  <si>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</si>
  <si>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</si>
  <si>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</si>
  <si>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Орална нутритивна подршка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</si>
  <si>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</si>
  <si>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</si>
  <si>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</si>
  <si>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</si>
  <si>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</si>
  <si>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</si>
  <si>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</si>
  <si>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</si>
  <si>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</si>
  <si>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</si>
  <si>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</si>
  <si>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</si>
  <si>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</si>
  <si>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</si>
  <si>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</si>
  <si>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</si>
  <si>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</si>
  <si>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</si>
  <si>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</si>
  <si>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</si>
  <si>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</si>
  <si>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</si>
  <si>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</si>
  <si>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</si>
  <si>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</si>
  <si>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</si>
  <si>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</si>
  <si>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</si>
  <si>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</si>
  <si>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</si>
  <si>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</si>
  <si>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</si>
  <si>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</si>
  <si>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</si>
  <si>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</si>
  <si>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</si>
  <si>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</si>
  <si>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</si>
  <si>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</si>
  <si>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</si>
  <si>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>36650-00</t>
  </si>
  <si>
    <t>Уклањање катетера пијелостоме или нефростоме</t>
  </si>
  <si>
    <t>36833-01</t>
  </si>
  <si>
    <t>Вађење ЈЈкатетера -уретерореноскопски или цистоскопски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</si>
  <si>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</si>
  <si>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</si>
  <si>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</si>
  <si>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</si>
  <si>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</si>
  <si>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96037-00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</si>
  <si>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</si>
  <si>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</si>
  <si>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</si>
  <si>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</si>
  <si>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</si>
  <si>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</si>
  <si>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</si>
  <si>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</si>
  <si>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</si>
  <si>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</si>
  <si>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</si>
  <si>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</si>
  <si>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</si>
  <si>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</si>
  <si>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</si>
  <si>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</si>
  <si>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</si>
  <si>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</si>
  <si>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</si>
  <si>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</si>
  <si>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</si>
  <si>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</si>
  <si>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</si>
  <si>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</si>
  <si>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</si>
  <si>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</si>
  <si>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>Испирање уретеростоме или уретералног катетера</t>
  </si>
  <si>
    <t xml:space="preserve">92148-00 </t>
  </si>
  <si>
    <t xml:space="preserve">92162-00 </t>
  </si>
  <si>
    <t>Интравенска пост-процедурална инфузија аналгетика</t>
  </si>
  <si>
    <t xml:space="preserve">96020-00 </t>
  </si>
  <si>
    <t xml:space="preserve">96096-00 </t>
  </si>
  <si>
    <t xml:space="preserve">96097-00 </t>
  </si>
  <si>
    <t>Ентерална нутритивна подршка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</si>
  <si>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</si>
  <si>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</si>
  <si>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</si>
  <si>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</si>
  <si>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L000018</t>
  </si>
  <si>
    <t>L000026</t>
  </si>
  <si>
    <t>L000042</t>
  </si>
  <si>
    <t>Пријем, контрола квалитета узорка и припрема узорка за лабораторијска испитивања*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</si>
  <si>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</si>
  <si>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</si>
  <si>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</si>
  <si>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</si>
  <si>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</si>
  <si>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</si>
  <si>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</si>
  <si>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</si>
  <si>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</si>
  <si>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</si>
  <si>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</si>
  <si>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</si>
  <si>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</si>
  <si>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</si>
  <si>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</si>
  <si>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</si>
  <si>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</si>
  <si>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</si>
  <si>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</si>
  <si>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</si>
  <si>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</si>
  <si>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</si>
  <si>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</si>
  <si>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</si>
  <si>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Институт за јавно здравље Србије</t>
  </si>
  <si>
    <t>„Др Милан Јовановић Батут“</t>
  </si>
  <si>
    <t>ЗА СТАЦИОНАРНЕ ЗДРАВСТВЕНЕ УСТАНОВЕ</t>
  </si>
  <si>
    <t>САДРЖАЈ</t>
  </si>
  <si>
    <t>Неки други начин давања фармаколошког средства, антинеопластичко средство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</si>
  <si>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</si>
  <si>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</si>
  <si>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</si>
  <si>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</si>
  <si>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009214</t>
  </si>
  <si>
    <t>Површинска локална анестезија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</si>
  <si>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</si>
  <si>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</si>
  <si>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</si>
  <si>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</si>
  <si>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</si>
  <si>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</si>
  <si>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Ексцизија лезије на кожи и подкожном ткиву гениталија</t>
  </si>
  <si>
    <t>36800-03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</si>
  <si>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</si>
  <si>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</si>
  <si>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</si>
  <si>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</si>
  <si>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</si>
  <si>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92102-00</t>
  </si>
  <si>
    <t>Испирање цостостоме</t>
  </si>
  <si>
    <t>Вагинално испирање</t>
  </si>
  <si>
    <t>Интравенска -постпроцедурална инфузија аналгетика</t>
  </si>
  <si>
    <t>Интрамускуларно давање фарм.средст.,стероид</t>
  </si>
  <si>
    <t>Интравенско давање фарм.сред.,тромболитичко сред.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</si>
  <si>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</si>
  <si>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</si>
  <si>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</si>
  <si>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</si>
  <si>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</si>
  <si>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</si>
  <si>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</si>
  <si>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</si>
  <si>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</si>
  <si>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</si>
  <si>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</si>
  <si>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</si>
  <si>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</si>
  <si>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</si>
  <si>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</si>
  <si>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</si>
  <si>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</si>
  <si>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</si>
  <si>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</si>
  <si>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</si>
  <si>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</si>
  <si>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</si>
  <si>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</si>
  <si>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</si>
  <si>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</si>
  <si>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</si>
  <si>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</si>
  <si>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</si>
  <si>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</si>
  <si>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</si>
  <si>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</si>
  <si>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</si>
  <si>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</si>
  <si>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</si>
  <si>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</si>
  <si>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 xml:space="preserve">Квалитативно одређивање ХБс антигена у серуму - ЕЛИСА </t>
  </si>
  <si>
    <t>L015057</t>
  </si>
  <si>
    <t>Протромбинско време</t>
  </si>
  <si>
    <t>Број прегледаних пацијената</t>
  </si>
  <si>
    <t>Укупан број услуга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</si>
  <si>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</si>
  <si>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</si>
  <si>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</si>
  <si>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</si>
  <si>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</si>
  <si>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</si>
  <si>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</si>
  <si>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</si>
  <si>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</si>
  <si>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</si>
  <si>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</si>
  <si>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</si>
  <si>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</si>
  <si>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</si>
  <si>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</si>
  <si>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</si>
  <si>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</si>
  <si>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</si>
  <si>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</si>
  <si>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</si>
  <si>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</si>
  <si>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</si>
  <si>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</si>
  <si>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</si>
  <si>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</si>
  <si>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</si>
  <si>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</si>
  <si>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</si>
  <si>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</si>
  <si>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</si>
  <si>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</si>
  <si>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</si>
  <si>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</si>
  <si>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</si>
  <si>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</si>
  <si>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</si>
  <si>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</si>
  <si>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</si>
  <si>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</si>
  <si>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</si>
  <si>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</si>
  <si>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</si>
  <si>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</si>
  <si>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</si>
  <si>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</si>
  <si>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</si>
  <si>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</si>
  <si>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</si>
  <si>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</si>
  <si>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</si>
  <si>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</si>
  <si>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</si>
  <si>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</si>
  <si>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</si>
  <si>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</si>
  <si>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Знаци и симптоми</t>
  </si>
  <si>
    <t>Z61B</t>
  </si>
  <si>
    <t>Знаци и симптоми, дневна болница</t>
  </si>
  <si>
    <t>Z63A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</si>
  <si>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</si>
  <si>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</si>
  <si>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</si>
  <si>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</si>
  <si>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</si>
  <si>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</si>
  <si>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 xml:space="preserve">Увежбавање вештина у активностима повезаним са премештањем 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</si>
  <si>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</si>
  <si>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</si>
  <si>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</si>
  <si>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</si>
  <si>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</si>
  <si>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</si>
  <si>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</si>
  <si>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</si>
  <si>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</si>
  <si>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</si>
  <si>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</si>
  <si>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</si>
  <si>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</si>
  <si>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</si>
  <si>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</si>
  <si>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</si>
  <si>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</si>
  <si>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</si>
  <si>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</si>
  <si>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</si>
  <si>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</si>
  <si>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</si>
  <si>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</si>
  <si>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</si>
  <si>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</si>
  <si>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</si>
  <si>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</si>
  <si>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Саветовање или информисање пацијента о примени прописаног лека</t>
  </si>
  <si>
    <t>30224-02</t>
  </si>
  <si>
    <t>Перкутана дренажа ретроперитонеалног апсцеса</t>
  </si>
  <si>
    <t>30409-00</t>
  </si>
  <si>
    <t>Перкутана(затворена) биопсија јетре</t>
  </si>
  <si>
    <t>Дијагностичка торакоцинтеза</t>
  </si>
  <si>
    <t>Ултразвучни преглед дојке, унилатералан</t>
  </si>
  <si>
    <t>Ултразвучни преглед дојке, билатералан</t>
  </si>
  <si>
    <t>55812-001</t>
  </si>
  <si>
    <t>Ултразвучни преглед грудног коша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</si>
  <si>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</si>
  <si>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</si>
  <si>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</si>
  <si>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</si>
  <si>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</si>
  <si>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</si>
  <si>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</si>
  <si>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55292-00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</si>
  <si>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</si>
  <si>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55800-00</t>
  </si>
  <si>
    <t>Ултразвучни преглед шаке или ручног зглоба</t>
  </si>
  <si>
    <t>Ултразвучни преклед кука</t>
  </si>
  <si>
    <t>Ултразвучни преклед глутеалне регије</t>
  </si>
  <si>
    <t>Ултразвучни преклед стопала</t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</si>
  <si>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</si>
  <si>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</si>
  <si>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</si>
  <si>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</si>
  <si>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</si>
  <si>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</si>
  <si>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>Трансфузија крвних компоненти и деривата</t>
  </si>
  <si>
    <t>92064-00</t>
  </si>
  <si>
    <t>Трансфузија осталих крвних деривата</t>
  </si>
  <si>
    <t>92077-00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</si>
  <si>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</si>
  <si>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</si>
  <si>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</si>
  <si>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</si>
  <si>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</si>
  <si>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90479-00</t>
  </si>
  <si>
    <t>Сутура лацерације вагине након порођаја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</si>
  <si>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</si>
  <si>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</si>
  <si>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</si>
  <si>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</si>
  <si>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92062-00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</si>
  <si>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</si>
  <si>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</si>
  <si>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</si>
  <si>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</si>
  <si>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</si>
  <si>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</si>
  <si>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</si>
  <si>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</si>
  <si>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</si>
  <si>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</si>
  <si>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</si>
  <si>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</si>
  <si>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</si>
  <si>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</si>
  <si>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</si>
  <si>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</si>
  <si>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</si>
  <si>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</si>
  <si>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</si>
  <si>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</si>
  <si>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</si>
  <si>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</si>
  <si>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</si>
  <si>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</si>
  <si>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</si>
  <si>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</si>
  <si>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</si>
  <si>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</si>
  <si>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</si>
  <si>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</si>
  <si>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</si>
  <si>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</si>
  <si>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</si>
  <si>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</si>
  <si>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</si>
  <si>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</si>
  <si>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</si>
  <si>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</si>
  <si>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</si>
  <si>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</si>
  <si>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</si>
  <si>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</si>
  <si>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</si>
  <si>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</si>
  <si>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</si>
  <si>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</si>
  <si>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</si>
  <si>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</si>
  <si>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</si>
  <si>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</si>
  <si>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</si>
  <si>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</si>
  <si>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</si>
  <si>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</si>
  <si>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</si>
  <si>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</si>
  <si>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</si>
  <si>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</si>
  <si>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</si>
  <si>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</si>
  <si>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</si>
  <si>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</si>
  <si>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</si>
  <si>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</si>
  <si>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</si>
  <si>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</si>
  <si>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</si>
  <si>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</si>
  <si>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</si>
  <si>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</si>
  <si>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</si>
  <si>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</si>
  <si>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</si>
  <si>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</si>
  <si>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</si>
  <si>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</si>
  <si>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</si>
  <si>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</si>
  <si>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Мање процедуре на мокраћној бешици, без врло тешких или тешких КК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</si>
  <si>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</si>
  <si>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</si>
  <si>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</si>
  <si>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</si>
  <si>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</si>
  <si>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Узорковање и слање материјала за лабораторијска испитивања</t>
  </si>
  <si>
    <t>90460-00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</si>
  <si>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</si>
  <si>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</si>
  <si>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</si>
  <si>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</si>
  <si>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</si>
  <si>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92203-00</t>
  </si>
  <si>
    <t>Екстракција млека из дојке у лактацији</t>
  </si>
  <si>
    <t>Орално давање.фарм.средст,антиинфективно</t>
  </si>
  <si>
    <t>Примена тетанусног антитоксина</t>
  </si>
  <si>
    <t>96197-03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</si>
  <si>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</si>
  <si>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39000-00</t>
  </si>
  <si>
    <t>Лумбална пункција</t>
  </si>
  <si>
    <t>92151-00</t>
  </si>
  <si>
    <t>Вакцинација  против беснила</t>
  </si>
  <si>
    <t>92175-00</t>
  </si>
  <si>
    <t>96067-00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</si>
  <si>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</si>
  <si>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</si>
  <si>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</si>
  <si>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</si>
  <si>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</si>
  <si>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</si>
  <si>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</si>
  <si>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</si>
  <si>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</si>
  <si>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</si>
  <si>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</si>
  <si>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</si>
  <si>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</si>
  <si>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</si>
  <si>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</si>
  <si>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</si>
  <si>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</si>
  <si>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</si>
  <si>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Кардиопулмонална реанимација</t>
  </si>
  <si>
    <t>L010595</t>
  </si>
  <si>
    <t>Узорковање и слање материјала за лабораторијско испитивање</t>
  </si>
  <si>
    <t>92036-00</t>
  </si>
  <si>
    <t>Пласирање назогастричне сонде</t>
  </si>
  <si>
    <t xml:space="preserve">ТИБЦ (укупни капацитет везивања гвожђа) у серуму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</si>
  <si>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</si>
  <si>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</si>
  <si>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</si>
  <si>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</si>
  <si>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L006072</t>
  </si>
  <si>
    <t xml:space="preserve">Триглицериди у серуму - спектрофотометрија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</si>
  <si>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</si>
  <si>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</si>
  <si>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</si>
  <si>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</si>
  <si>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</si>
  <si>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</si>
  <si>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</si>
  <si>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</si>
  <si>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</si>
  <si>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</si>
  <si>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L008979</t>
  </si>
  <si>
    <t xml:space="preserve">Целокупни преглед урина - ручно </t>
  </si>
  <si>
    <t>L009035</t>
  </si>
  <si>
    <t xml:space="preserve">Глукоза у урину </t>
  </si>
  <si>
    <t>L009266</t>
  </si>
  <si>
    <t xml:space="preserve">Кетонска тела (ацетон) у урину </t>
  </si>
  <si>
    <t>L009472</t>
  </si>
  <si>
    <t xml:space="preserve">Седимент урина </t>
  </si>
  <si>
    <t>L010272</t>
  </si>
  <si>
    <t xml:space="preserve">Креатинин у дневном урину - спектрофотометријом </t>
  </si>
  <si>
    <t>Замена колена, без врло тешких или тешких КК</t>
  </si>
  <si>
    <t>I05A</t>
  </si>
  <si>
    <t>Остале замене зглобова, са врло тешким или тешким КК</t>
  </si>
  <si>
    <t>I05B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</si>
  <si>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</si>
  <si>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</si>
  <si>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</si>
  <si>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</si>
  <si>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</si>
  <si>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</si>
  <si>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</si>
  <si>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</si>
  <si>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</si>
  <si>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</si>
  <si>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</si>
  <si>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</si>
  <si>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</si>
  <si>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</si>
  <si>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</si>
  <si>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</si>
  <si>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</si>
  <si>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</si>
  <si>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</si>
  <si>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</si>
  <si>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</si>
  <si>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</si>
  <si>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</si>
  <si>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</si>
  <si>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</si>
  <si>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</si>
  <si>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</si>
  <si>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</si>
  <si>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</si>
  <si>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</si>
  <si>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</si>
  <si>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</si>
  <si>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</si>
  <si>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</si>
  <si>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</si>
  <si>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</si>
  <si>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</si>
  <si>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</si>
  <si>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</si>
  <si>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</si>
  <si>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</si>
  <si>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</si>
  <si>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</si>
  <si>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</si>
  <si>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</si>
  <si>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</si>
  <si>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</si>
  <si>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</si>
  <si>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Кохлеарни имплант</t>
  </si>
  <si>
    <t>D02A</t>
  </si>
  <si>
    <t>Процедуре на глави и врату, са врло тешким или тешким КК</t>
  </si>
  <si>
    <t>D02B</t>
  </si>
  <si>
    <t>Назив здравствене установе:Општа болница"Стефан Високи"Смедеревска Паланка</t>
  </si>
  <si>
    <t>Укупан број дана у COVID статусу</t>
  </si>
  <si>
    <t xml:space="preserve">Оболели од Dg: U07.1; U07.2; B34.0; B34.2 и B34.9 </t>
  </si>
  <si>
    <t>* ЗДРАВСТВЕНИ САРАДНИЦИ</t>
  </si>
  <si>
    <t>Радикална нефректомија због тумора бубрежног паренхима – отвор.хирург.(прима. рад)</t>
  </si>
  <si>
    <t>Матични број здравствене установе:  6113079</t>
  </si>
  <si>
    <t>Субкутано давање фармаколошког средства, тдруго и некласификовано средство</t>
  </si>
  <si>
    <t>Трансфузија осталих  крвних деривата</t>
  </si>
  <si>
    <t>L020770</t>
  </si>
  <si>
    <t>Узимање назофариенгалног брисаи/или орофариенгалног бриса за прегледна присуство SARS-COV-2 вируса у транспортну подлогу</t>
  </si>
  <si>
    <t>Поступак одржавања неинвазивне вентилаторне подршке &gt; 24 сата</t>
  </si>
  <si>
    <t>Служба за инфективне болести(оделења  Covid 19 - 1,2,3,4)</t>
  </si>
  <si>
    <t>(оделања и амбуланте Covid 19-1,2,3,4)</t>
  </si>
  <si>
    <t>Испирање уретеростоме или уретерралног катетера</t>
  </si>
  <si>
    <t>Централнавенска катетеризација</t>
  </si>
  <si>
    <t>Поступак одржавања континуиране вентилаторне подршке ,&gt;24 сати и 96 сати</t>
  </si>
  <si>
    <t>Ендотрахеална интубација,једнолуменски тубус</t>
  </si>
  <si>
    <t>Одржавање ендотрхеалне интубације ,једнолуменски тубус</t>
  </si>
  <si>
    <t>Замена сталног катетера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</si>
  <si>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</si>
  <si>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</si>
  <si>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</si>
  <si>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</si>
  <si>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Болести уста и зуба, које искључују вађење и поправку зуба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</si>
  <si>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</si>
  <si>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</si>
  <si>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</si>
  <si>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</si>
  <si>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</si>
  <si>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</si>
  <si>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</si>
  <si>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</si>
  <si>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</si>
  <si>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</si>
  <si>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</si>
  <si>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Табела 16.</t>
  </si>
  <si>
    <t>Врста дијализе / Назив услуге</t>
  </si>
  <si>
    <t>Број лица на дијализи</t>
  </si>
  <si>
    <t>Број дијализа</t>
  </si>
  <si>
    <t>Број апарата</t>
  </si>
  <si>
    <t>Хрони.</t>
  </si>
  <si>
    <t>Акут.</t>
  </si>
  <si>
    <t>Прол.</t>
  </si>
  <si>
    <t>1. ХЕМОДИЈАЛИЗА УКУПНО</t>
  </si>
  <si>
    <t>Нископропусна хемодијализа</t>
  </si>
  <si>
    <t>Високопропусна хемодијализа</t>
  </si>
  <si>
    <t>Хемодијафилтрација</t>
  </si>
  <si>
    <t>2. ПЕРИТОНЕАЛНА ДИЈАЛИЗА УКУПНО</t>
  </si>
  <si>
    <t>13100-08</t>
  </si>
  <si>
    <t>13100-07</t>
  </si>
  <si>
    <t>13750-00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</si>
  <si>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</si>
  <si>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</si>
  <si>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</si>
  <si>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</si>
  <si>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</si>
  <si>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</si>
  <si>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</si>
  <si>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</si>
  <si>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</si>
  <si>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</si>
  <si>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</si>
  <si>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</si>
  <si>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</si>
  <si>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</si>
  <si>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</si>
  <si>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</si>
  <si>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</si>
  <si>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</si>
  <si>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</si>
  <si>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</si>
  <si>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</si>
  <si>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</si>
  <si>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</si>
  <si>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</si>
  <si>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</si>
  <si>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</si>
  <si>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</si>
  <si>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</si>
  <si>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</si>
  <si>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</si>
  <si>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</si>
  <si>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</si>
  <si>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</si>
  <si>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</si>
  <si>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</si>
  <si>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</si>
  <si>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</si>
  <si>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</si>
  <si>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</si>
  <si>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</si>
  <si>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</si>
  <si>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</si>
  <si>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</si>
  <si>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</si>
  <si>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</si>
  <si>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</si>
  <si>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</si>
  <si>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</si>
  <si>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</si>
  <si>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</si>
  <si>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</si>
  <si>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</si>
  <si>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L03AA02</t>
  </si>
  <si>
    <t>Zarzio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</si>
  <si>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</si>
  <si>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</si>
  <si>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</si>
  <si>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</si>
  <si>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</si>
  <si>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</si>
  <si>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</si>
  <si>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</si>
  <si>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</si>
  <si>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</si>
  <si>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</si>
  <si>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</si>
  <si>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</si>
  <si>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</si>
  <si>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</si>
  <si>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</si>
  <si>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</si>
  <si>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</si>
  <si>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</si>
  <si>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</si>
  <si>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</si>
  <si>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</si>
  <si>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</si>
  <si>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dakarbazin</t>
  </si>
  <si>
    <t>L01AX04</t>
  </si>
  <si>
    <t>Dakarbazin</t>
  </si>
  <si>
    <t>1x10mg</t>
  </si>
  <si>
    <t>imatinib</t>
  </si>
  <si>
    <t>L01XE01</t>
  </si>
  <si>
    <t>Alvotinib</t>
  </si>
  <si>
    <t>120x100mg</t>
  </si>
  <si>
    <t>30x400mg</t>
  </si>
  <si>
    <t>leuprorelin</t>
  </si>
  <si>
    <t>L02AE02</t>
  </si>
  <si>
    <t>Lupron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</si>
  <si>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</si>
  <si>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</si>
  <si>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</si>
  <si>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</si>
  <si>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</si>
  <si>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</si>
  <si>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</si>
  <si>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</si>
  <si>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</si>
  <si>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</si>
  <si>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Орхидопексија неспуштеног тестиса, једнострана</t>
  </si>
  <si>
    <t>90402-02</t>
  </si>
  <si>
    <t>Дорзална или латерална инцизија препуцијума</t>
  </si>
  <si>
    <t>Радиографско снимање лумбалносакралног дела кичме</t>
  </si>
  <si>
    <t>58500-00</t>
  </si>
  <si>
    <t>Радиографско снимање грудног коша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</si>
  <si>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</si>
  <si>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</si>
  <si>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</si>
  <si>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</si>
  <si>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</si>
  <si>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</si>
  <si>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</si>
  <si>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</si>
  <si>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</si>
  <si>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</si>
  <si>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</si>
  <si>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</si>
  <si>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58721-00</t>
  </si>
  <si>
    <t>Ретроградна микциона цистоуретрографија</t>
  </si>
  <si>
    <t>58900-00</t>
  </si>
  <si>
    <t>Радиографско снимање абдомена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</si>
  <si>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</si>
  <si>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</si>
  <si>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</si>
  <si>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</si>
  <si>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</si>
  <si>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</si>
  <si>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</si>
  <si>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</si>
  <si>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</si>
  <si>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</si>
  <si>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59300-00</t>
  </si>
  <si>
    <t>Радиографско снимање дојке, обострано</t>
  </si>
  <si>
    <t>Перкутана дренажа интраабдоминалнихапсцеса или хематома циста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</si>
  <si>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</si>
  <si>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</si>
  <si>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</si>
  <si>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</si>
  <si>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ИНТЕРВЕНТНА РАДИОЛОГИЈА</t>
  </si>
  <si>
    <t>Број пацијената</t>
  </si>
  <si>
    <t>Укупно услуга</t>
  </si>
  <si>
    <t>252210</t>
  </si>
  <si>
    <t>Колени зглоб пункција</t>
  </si>
  <si>
    <t>Перкутана биопсија меких ткива иглом</t>
  </si>
  <si>
    <t>Биопсија дубоког ткива дојке</t>
  </si>
  <si>
    <t>Перкутана нефростомија(PCN)</t>
  </si>
  <si>
    <t>Неки други начин давања фарм.средства ,друго и некласификовано на друг.месту</t>
  </si>
  <si>
    <t>Орално давање фарм.средства ,друго и некласификовано фарм. средство</t>
  </si>
  <si>
    <t xml:space="preserve"> (Стационар и Дневна болница-интерно без дијализе )</t>
  </si>
  <si>
    <t xml:space="preserve">ПЛАН ТАБЕЛЕ </t>
  </si>
  <si>
    <t>L004655</t>
  </si>
  <si>
    <t>Магнезијум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</si>
  <si>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</si>
  <si>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</si>
  <si>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</si>
  <si>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</si>
  <si>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</si>
  <si>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</si>
  <si>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</si>
  <si>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</si>
  <si>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</si>
  <si>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</si>
  <si>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</si>
  <si>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</si>
  <si>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</si>
  <si>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</si>
  <si>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</si>
  <si>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Карлични порођај уз ручну помоћ</t>
  </si>
  <si>
    <t>90472-00</t>
  </si>
  <si>
    <t>Епизиотомија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</si>
  <si>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</si>
  <si>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</si>
  <si>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</si>
  <si>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</si>
  <si>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</si>
  <si>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90721-00</t>
  </si>
  <si>
    <t>Мануелни преглед дојке</t>
  </si>
  <si>
    <t xml:space="preserve">Остале терапије обогаћивања кисеоника/ом </t>
  </si>
  <si>
    <t>92063-00</t>
  </si>
  <si>
    <t>Трансфузија плазма експандера</t>
  </si>
  <si>
    <t>92173-00</t>
  </si>
  <si>
    <t>Пасивна имунизација са Рх(Д) имуноглобулином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</si>
  <si>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</si>
  <si>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</si>
  <si>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</si>
  <si>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</si>
  <si>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</si>
  <si>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</si>
  <si>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</si>
  <si>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</si>
  <si>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</si>
  <si>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</si>
  <si>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</si>
  <si>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</si>
  <si>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</si>
  <si>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</si>
  <si>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</si>
  <si>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</si>
  <si>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</si>
  <si>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</si>
  <si>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</si>
  <si>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L004234</t>
  </si>
  <si>
    <t xml:space="preserve">Креатин киназа (ЦК) у серуму - спектрофотометрија </t>
  </si>
  <si>
    <t>L004259</t>
  </si>
  <si>
    <t xml:space="preserve">Креатин киназа ЦК-МБ, масс у серуму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</si>
  <si>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</si>
  <si>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</si>
  <si>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</si>
  <si>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</si>
  <si>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</si>
  <si>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</si>
  <si>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</si>
  <si>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</si>
  <si>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</si>
  <si>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</si>
  <si>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</si>
  <si>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</si>
  <si>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</si>
  <si>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</si>
  <si>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</si>
  <si>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</si>
  <si>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</si>
  <si>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</si>
  <si>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</si>
  <si>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</si>
  <si>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</si>
  <si>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</si>
  <si>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</si>
  <si>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</si>
  <si>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</si>
  <si>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</si>
  <si>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</si>
  <si>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</si>
  <si>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</si>
  <si>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</si>
  <si>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96112-00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</si>
  <si>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</si>
  <si>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</si>
  <si>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</si>
  <si>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</si>
  <si>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</si>
  <si>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</si>
  <si>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</si>
  <si>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</si>
  <si>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</si>
  <si>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</si>
  <si>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</si>
  <si>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</si>
  <si>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</si>
  <si>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</si>
  <si>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</si>
  <si>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</si>
  <si>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</si>
  <si>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</si>
  <si>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</si>
  <si>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</si>
  <si>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</si>
  <si>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</si>
  <si>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</si>
  <si>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</si>
  <si>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</si>
  <si>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</si>
  <si>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</si>
  <si>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</si>
  <si>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</si>
  <si>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</si>
  <si>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</si>
  <si>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</si>
  <si>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</si>
  <si>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</si>
  <si>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</si>
  <si>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</si>
  <si>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</si>
  <si>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</si>
  <si>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</si>
  <si>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</si>
  <si>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</si>
  <si>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</si>
  <si>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</si>
  <si>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</si>
  <si>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Еритроцити у адитивној солуцији</t>
  </si>
  <si>
    <t>Тромбоцити концентрат</t>
  </si>
  <si>
    <t>Свежа смрзнута плазма</t>
  </si>
  <si>
    <t>Lutrate Depo</t>
  </si>
  <si>
    <t>1x22,5mg</t>
  </si>
  <si>
    <t>filgrastm</t>
  </si>
  <si>
    <t>1x48mg</t>
  </si>
  <si>
    <t>L01DBO3</t>
  </si>
  <si>
    <t>LO1AX04</t>
  </si>
  <si>
    <t>LO1CD02</t>
  </si>
  <si>
    <t>1x80mg</t>
  </si>
  <si>
    <t>Kogenate</t>
  </si>
  <si>
    <t>Benefix</t>
  </si>
  <si>
    <t>Лапароскопски асистирана вагинална хистеректимија са аднекстомијом</t>
  </si>
  <si>
    <t>42551-012</t>
  </si>
  <si>
    <t>42551-02</t>
  </si>
  <si>
    <t>Репарациј перфорирајуће ране на очној јабучици са ушивањем лацерације на рожњачи и беоњачи</t>
  </si>
  <si>
    <t>Информативни интервију соц.радника</t>
  </si>
  <si>
    <t>Интравенско давање фармаколошког средства, антидот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</si>
  <si>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</si>
  <si>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</si>
  <si>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>Ултразвучни преглед дуплекс преглед хируршки обликоване фистуле или артериовенске синтетске премоснице горњих екстремитета</t>
  </si>
  <si>
    <t>Перкутана биопсија интраабдоминалне масе</t>
  </si>
  <si>
    <t>Служба интерне медицине и нефрологије</t>
  </si>
  <si>
    <t>Гинекологија -  Стационар и Дневна болница</t>
  </si>
  <si>
    <t>Неки други начин давања фармаколошког средства, друго и некласифико. фармак.средс.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</si>
  <si>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</si>
  <si>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</si>
  <si>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</si>
  <si>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96086-00</t>
  </si>
  <si>
    <t>Друго психосоцијално саветовање</t>
  </si>
  <si>
    <t>Остале процене, консултације или евалуације</t>
  </si>
  <si>
    <t>U8188000</t>
  </si>
  <si>
    <t>096023-00</t>
  </si>
  <si>
    <t>Процена старења</t>
  </si>
  <si>
    <t>95550-10</t>
  </si>
  <si>
    <t>Удружене здравствене процедуре, психологија</t>
  </si>
  <si>
    <t>Удружене здравствене процедуре, социјални рад</t>
  </si>
  <si>
    <t>U8187403</t>
  </si>
  <si>
    <t>U8187408</t>
  </si>
  <si>
    <t>U8187409</t>
  </si>
  <si>
    <t>U8183205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</si>
  <si>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</si>
  <si>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</si>
  <si>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</si>
  <si>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</si>
  <si>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</si>
  <si>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</si>
  <si>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</si>
  <si>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</si>
  <si>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</si>
  <si>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U8183301</t>
  </si>
  <si>
    <t>U8183304</t>
  </si>
  <si>
    <t>U8183314</t>
  </si>
  <si>
    <t>U8183320</t>
  </si>
  <si>
    <t>U8183321</t>
  </si>
  <si>
    <t>U8183322</t>
  </si>
  <si>
    <t>U8183331</t>
  </si>
  <si>
    <t>U8183245</t>
  </si>
  <si>
    <t>U8183213</t>
  </si>
  <si>
    <t>Подучавање о правима и могућностиома решења</t>
  </si>
  <si>
    <t>Остале процене, консултације, евалуације</t>
  </si>
  <si>
    <t>Клинаста ресекција ураслок нокта на  прст стопалу</t>
  </si>
  <si>
    <t>47916-00</t>
  </si>
  <si>
    <t>90665-00</t>
  </si>
  <si>
    <t>Обрада коже и поткожног ткива са ексцизијом</t>
  </si>
  <si>
    <t>Поновна инсерција дрена за дренажу апсцеса меког ткива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</si>
  <si>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</si>
  <si>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</si>
  <si>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</si>
  <si>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</si>
  <si>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</si>
  <si>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</si>
  <si>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30017-01</t>
  </si>
  <si>
    <t>30075-00</t>
  </si>
  <si>
    <t>Биопсија лимфног чвора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</si>
  <si>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</si>
  <si>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</si>
  <si>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</si>
  <si>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</si>
  <si>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</si>
  <si>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</si>
  <si>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</si>
  <si>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</si>
  <si>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</si>
  <si>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</si>
  <si>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</si>
  <si>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</si>
  <si>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</si>
  <si>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Ексцизија аналане фистула-фистулектомија</t>
  </si>
  <si>
    <t>46465-00</t>
  </si>
  <si>
    <t>Ампутација прста</t>
  </si>
  <si>
    <t>31230-05</t>
  </si>
  <si>
    <t>11602-00</t>
  </si>
  <si>
    <t>600002</t>
  </si>
  <si>
    <t>Специјалистички преглед физијатра-контролни</t>
  </si>
  <si>
    <t>Служба за инфективне болести</t>
  </si>
  <si>
    <t>Интрамускуларно давање фарамаколоског средства др и ненаѕначено фрам.средство</t>
  </si>
  <si>
    <t>Неонатални бокс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</si>
  <si>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</si>
  <si>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</si>
  <si>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</si>
  <si>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</si>
  <si>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</si>
  <si>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96091-00</t>
  </si>
  <si>
    <t>11713-00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</si>
  <si>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</si>
  <si>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</si>
  <si>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</si>
  <si>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</si>
  <si>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</si>
  <si>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</si>
  <si>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</si>
  <si>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</si>
  <si>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</si>
  <si>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</si>
  <si>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</si>
  <si>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</si>
  <si>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</si>
  <si>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</si>
  <si>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</si>
  <si>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90686-01</t>
  </si>
  <si>
    <t>Обрада коже и подкожног ткива без ексцизије</t>
  </si>
  <si>
    <t>Преглед новорођенчета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</si>
  <si>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</si>
  <si>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</si>
  <si>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</si>
  <si>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</si>
  <si>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</si>
  <si>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</si>
  <si>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</si>
  <si>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</si>
  <si>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</si>
  <si>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</si>
  <si>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96203-07</t>
  </si>
  <si>
    <t>Орално давање фарм.средст.,хранњива субстанца</t>
  </si>
  <si>
    <t>Орално давање фармакол.средства,електролит</t>
  </si>
  <si>
    <t>Орално давање фармакол.средства,друго и некласификовано фарм.сред.</t>
  </si>
  <si>
    <t>Лекови са посебним режимом издавања (Лекови са Ц листе)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</si>
  <si>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</si>
  <si>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</si>
  <si>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</si>
  <si>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</si>
  <si>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</si>
  <si>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</si>
  <si>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</si>
  <si>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</si>
  <si>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</si>
  <si>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</si>
  <si>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</si>
  <si>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</si>
  <si>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Binocrit</t>
  </si>
  <si>
    <t>metoksipolietilenglik</t>
  </si>
  <si>
    <t>B03XA03</t>
  </si>
  <si>
    <t xml:space="preserve">Mircera </t>
  </si>
  <si>
    <t>1x75mg</t>
  </si>
  <si>
    <t>ЛЕКОВИ ЗА ХЕМОФИЛИЈУ</t>
  </si>
  <si>
    <t>faktor VIII</t>
  </si>
  <si>
    <t>B02BD02</t>
  </si>
  <si>
    <t>1x500ij</t>
  </si>
  <si>
    <t>faktor IX</t>
  </si>
  <si>
    <t>B02BD04</t>
  </si>
  <si>
    <t>Octanine</t>
  </si>
  <si>
    <t>ЛЕКОВИ У ЗУ</t>
  </si>
  <si>
    <t>A</t>
  </si>
  <si>
    <t>Корекциони третман поремећаја говора</t>
  </si>
  <si>
    <t>Упутство за рад и савет родитељима детета оштећеног гласа</t>
  </si>
  <si>
    <t>Дефектолошка анамнеза и обсервација</t>
  </si>
  <si>
    <t>Контролни преглед логопеда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</si>
  <si>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</si>
  <si>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</si>
  <si>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</si>
  <si>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</si>
  <si>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</si>
  <si>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</si>
  <si>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</si>
  <si>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96175-00</t>
  </si>
  <si>
    <t>Ментална -бихевиорална процена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</si>
  <si>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</si>
  <si>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</si>
  <si>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</si>
  <si>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</si>
  <si>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</si>
  <si>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Сурдопедагошки преглед и утврђивање говорних мана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</si>
  <si>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</si>
  <si>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</si>
  <si>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>260076</t>
  </si>
  <si>
    <t xml:space="preserve">Узорковање и слање материјала за лабораторијско испитивање </t>
  </si>
  <si>
    <t>Превенција декубитуса у рехабилитацији</t>
  </si>
  <si>
    <t xml:space="preserve">Трансфузија осталих крвних деривата </t>
  </si>
  <si>
    <t>Испирање катетера ,некласификовано на дргом месту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</si>
  <si>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</si>
  <si>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</si>
  <si>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</si>
  <si>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</si>
  <si>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</si>
  <si>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</si>
  <si>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</si>
  <si>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</si>
  <si>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</si>
  <si>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</si>
  <si>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</si>
  <si>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</si>
  <si>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</si>
  <si>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</si>
  <si>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</si>
  <si>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</si>
  <si>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</si>
  <si>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</si>
  <si>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</si>
  <si>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</si>
  <si>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</si>
  <si>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</si>
  <si>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</si>
  <si>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</si>
  <si>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</si>
  <si>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090003</t>
  </si>
  <si>
    <t>Групна психотерапија - по једној сеанси</t>
  </si>
  <si>
    <t>090010</t>
  </si>
  <si>
    <t>Консултација психолога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</si>
  <si>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</si>
  <si>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</si>
  <si>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</si>
  <si>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</si>
  <si>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090023</t>
  </si>
  <si>
    <t>Информативни интервју психијатра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</si>
  <si>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</si>
  <si>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</si>
  <si>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</si>
  <si>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</si>
  <si>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</si>
  <si>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</si>
  <si>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</si>
  <si>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</si>
  <si>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</si>
  <si>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</si>
  <si>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</si>
  <si>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</si>
  <si>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</si>
  <si>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</si>
  <si>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96075-00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</si>
  <si>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</si>
  <si>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</si>
  <si>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</si>
  <si>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Процена самосталности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</si>
  <si>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</si>
  <si>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</si>
  <si>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</si>
  <si>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Интрамускуларно давање фармаколошког средства ,антиинфективно средство</t>
  </si>
  <si>
    <t>96197-04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</si>
  <si>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</si>
  <si>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</si>
  <si>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</si>
  <si>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</si>
  <si>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</si>
  <si>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</si>
  <si>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</si>
  <si>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</si>
  <si>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Пријемно - ургентна служба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</si>
  <si>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</si>
  <si>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</si>
  <si>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</si>
  <si>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</si>
  <si>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</si>
  <si>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</si>
  <si>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</si>
  <si>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</si>
  <si>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</si>
  <si>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</si>
  <si>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</si>
  <si>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</si>
  <si>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</si>
  <si>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</si>
  <si>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</si>
  <si>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</si>
  <si>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</si>
  <si>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</si>
  <si>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</si>
  <si>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</si>
  <si>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</si>
  <si>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</si>
  <si>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</si>
  <si>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</si>
  <si>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</si>
  <si>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</si>
  <si>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</si>
  <si>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</si>
  <si>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</si>
  <si>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</si>
  <si>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</si>
  <si>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</si>
  <si>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</si>
  <si>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</si>
  <si>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</si>
  <si>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</si>
  <si>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</si>
  <si>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</si>
  <si>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</si>
  <si>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</si>
  <si>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</si>
  <si>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Артроскопија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</si>
  <si>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</si>
  <si>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</si>
  <si>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</si>
  <si>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</si>
  <si>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</si>
  <si>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</si>
  <si>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</si>
  <si>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</si>
  <si>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</si>
  <si>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</si>
  <si>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</si>
  <si>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</si>
  <si>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</si>
  <si>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</si>
  <si>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</si>
  <si>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</si>
  <si>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</si>
  <si>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</si>
  <si>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</si>
  <si>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</si>
  <si>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</si>
  <si>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U8183601</t>
  </si>
  <si>
    <t>U8184504</t>
  </si>
  <si>
    <t>U8188704</t>
  </si>
  <si>
    <t>U8188706</t>
  </si>
  <si>
    <t>U8184901</t>
  </si>
  <si>
    <t>U8188702</t>
  </si>
  <si>
    <t>96183-00</t>
  </si>
  <si>
    <t>Наративна терапија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</si>
  <si>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</si>
  <si>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</si>
  <si>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</si>
  <si>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</si>
  <si>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</si>
  <si>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</si>
  <si>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</si>
  <si>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</si>
  <si>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</si>
  <si>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</si>
  <si>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</si>
  <si>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</si>
  <si>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</si>
  <si>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</si>
  <si>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</si>
  <si>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</si>
  <si>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</si>
  <si>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</si>
  <si>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</si>
  <si>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</si>
  <si>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</si>
  <si>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</si>
  <si>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</si>
  <si>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</si>
  <si>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</si>
  <si>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</si>
  <si>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</si>
  <si>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L020396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</si>
  <si>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</si>
  <si>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</si>
  <si>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</si>
  <si>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</si>
  <si>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</si>
  <si>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</si>
  <si>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</si>
  <si>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</si>
  <si>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</si>
  <si>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</si>
  <si>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</si>
  <si>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</si>
  <si>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</si>
  <si>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</si>
  <si>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</si>
  <si>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</si>
  <si>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</si>
  <si>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</si>
  <si>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</si>
  <si>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</si>
  <si>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</si>
  <si>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</si>
  <si>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</si>
  <si>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</si>
  <si>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</si>
  <si>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Трансфузија тромбоцита</t>
  </si>
  <si>
    <t xml:space="preserve">Перкутана цистостомија </t>
  </si>
  <si>
    <t>30224-01</t>
  </si>
  <si>
    <t>90686-00</t>
  </si>
  <si>
    <t>Обрада опекотине без ексцизије</t>
  </si>
  <si>
    <t>30114-00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</si>
  <si>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</si>
  <si>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</si>
  <si>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</si>
  <si>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</si>
  <si>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55804-00</t>
  </si>
  <si>
    <t>55828-00</t>
  </si>
  <si>
    <t>Ултразвучни преглед колена</t>
  </si>
  <si>
    <t>55832-00</t>
  </si>
  <si>
    <t>Ултразвучни преглед подколенице</t>
  </si>
  <si>
    <t>92037-00</t>
  </si>
  <si>
    <t>Испирање назогастричне сонде</t>
  </si>
  <si>
    <t>14200-00</t>
  </si>
  <si>
    <t>Гастрична лаважа</t>
  </si>
  <si>
    <t>Биопсија дојке иглом</t>
  </si>
  <si>
    <t>92066-00</t>
  </si>
  <si>
    <t>Пласирање цеви у ректум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</si>
  <si>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</si>
  <si>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</si>
  <si>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</si>
  <si>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</si>
  <si>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</si>
  <si>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</si>
  <si>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</si>
  <si>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</si>
  <si>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</si>
  <si>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600339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</si>
  <si>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</si>
  <si>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</si>
  <si>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</si>
  <si>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92101-00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</si>
  <si>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</si>
  <si>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</si>
  <si>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</si>
  <si>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96066-00</t>
  </si>
  <si>
    <t>Првентивно саветовање или подучавање</t>
  </si>
  <si>
    <t>Саветовање и подучавање о исхрани/ дневном уносу хране</t>
  </si>
  <si>
    <t>96098-00</t>
  </si>
  <si>
    <t>Парентерална нутритивна подршка</t>
  </si>
  <si>
    <t>Затворена репозиција ишћашења талуса</t>
  </si>
  <si>
    <t>Затворена репозиција унатарзалног прелома петне кости</t>
  </si>
  <si>
    <t>96094-00</t>
  </si>
  <si>
    <t xml:space="preserve">Уклањање помагала или уређаја за прилагођавање </t>
  </si>
  <si>
    <t>Неозначен начин давања средства ,антиинфективно средство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</si>
  <si>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</si>
  <si>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</si>
  <si>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</si>
  <si>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>30225-00</t>
  </si>
  <si>
    <t xml:space="preserve">Ампутација изнад линије колена </t>
  </si>
  <si>
    <t>47566-03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</si>
  <si>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</si>
  <si>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</si>
  <si>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</si>
  <si>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</si>
  <si>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</si>
  <si>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</si>
  <si>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</si>
  <si>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</si>
  <si>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</si>
  <si>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</si>
  <si>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</si>
  <si>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</si>
  <si>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</si>
  <si>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47612-00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</si>
  <si>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</si>
  <si>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</si>
  <si>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</si>
  <si>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</si>
  <si>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</si>
  <si>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</si>
  <si>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</si>
  <si>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</si>
  <si>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</si>
  <si>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</si>
  <si>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</si>
  <si>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</si>
  <si>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</si>
  <si>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</si>
  <si>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</si>
  <si>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</si>
  <si>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</si>
  <si>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</si>
  <si>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</si>
  <si>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</si>
  <si>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</si>
  <si>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</si>
  <si>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</si>
  <si>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</si>
  <si>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</si>
  <si>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</si>
  <si>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</si>
  <si>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</si>
  <si>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</si>
  <si>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</si>
  <si>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</si>
  <si>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</si>
  <si>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</si>
  <si>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</si>
  <si>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</si>
  <si>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</si>
  <si>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</si>
  <si>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</si>
  <si>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</si>
  <si>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</si>
  <si>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</si>
  <si>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</si>
  <si>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</si>
  <si>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</si>
  <si>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</si>
  <si>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</si>
  <si>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</si>
  <si>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Увећано за примар</t>
  </si>
  <si>
    <t>Разлика - број здравствених сарадника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</si>
  <si>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</si>
  <si>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</si>
  <si>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</si>
  <si>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</si>
  <si>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</si>
  <si>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</si>
  <si>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</si>
  <si>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</si>
  <si>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</si>
  <si>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</si>
  <si>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</si>
  <si>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</si>
  <si>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>30385-00</t>
  </si>
  <si>
    <t xml:space="preserve">Постоперативно поновно отварање места лапаротомије </t>
  </si>
  <si>
    <t>30403-03</t>
  </si>
  <si>
    <t>Поновно затварање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</si>
  <si>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</si>
  <si>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</si>
  <si>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</si>
  <si>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</si>
  <si>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</si>
  <si>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</si>
  <si>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</si>
  <si>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</si>
  <si>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</si>
  <si>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</si>
  <si>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</si>
  <si>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</si>
  <si>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</si>
  <si>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</si>
  <si>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</si>
  <si>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</si>
  <si>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</si>
  <si>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</si>
  <si>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</si>
  <si>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</si>
  <si>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</si>
  <si>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</si>
  <si>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</si>
  <si>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</si>
  <si>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30571-00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</si>
  <si>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</si>
  <si>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</si>
  <si>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</si>
  <si>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</si>
  <si>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</si>
  <si>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</si>
  <si>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</si>
  <si>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</si>
  <si>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</si>
  <si>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</si>
  <si>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</si>
  <si>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</si>
  <si>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</si>
  <si>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</si>
  <si>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</si>
  <si>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</si>
  <si>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30653-00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</si>
  <si>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</si>
  <si>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</si>
  <si>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</si>
  <si>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</si>
  <si>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31205-00</t>
  </si>
  <si>
    <t>Ексцизија лезије(а) на кожи и поткожном ткиву осталих области</t>
  </si>
  <si>
    <t>31205-01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</si>
  <si>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</si>
  <si>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</si>
  <si>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</si>
  <si>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</si>
  <si>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</si>
  <si>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31235-03</t>
  </si>
  <si>
    <t>Ексцизија лезије(а) на кожи и поткожном ткиву ноге</t>
  </si>
  <si>
    <t>31350-00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</si>
  <si>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</si>
  <si>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</si>
  <si>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</si>
  <si>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</si>
  <si>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</si>
  <si>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</si>
  <si>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</si>
  <si>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</si>
  <si>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</si>
  <si>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</si>
  <si>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</si>
  <si>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</si>
  <si>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</si>
  <si>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</si>
  <si>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колена</t>
  </si>
  <si>
    <t>56619-00</t>
  </si>
  <si>
    <t>Компјутеризована томографија екстремитета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</si>
  <si>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</si>
  <si>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</si>
  <si>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</si>
  <si>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</si>
  <si>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</si>
  <si>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</si>
  <si>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</si>
  <si>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</si>
  <si>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Оделење  акушерско</t>
  </si>
  <si>
    <t>090043</t>
  </si>
  <si>
    <t>Информативни интервију социјалног радника</t>
  </si>
  <si>
    <t>090045</t>
  </si>
  <si>
    <t>Социотерапијски рад са члановима породице или колектива</t>
  </si>
  <si>
    <t>30029-00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</si>
  <si>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</si>
  <si>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</si>
  <si>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</si>
  <si>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</si>
  <si>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</si>
  <si>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</si>
  <si>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</si>
  <si>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</si>
  <si>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</si>
  <si>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</si>
  <si>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</si>
  <si>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</si>
  <si>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</si>
  <si>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</si>
  <si>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</si>
  <si>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</si>
  <si>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</si>
  <si>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</si>
  <si>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</si>
  <si>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</si>
  <si>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</si>
  <si>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</si>
  <si>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</si>
  <si>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</si>
  <si>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</si>
  <si>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</si>
  <si>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</si>
  <si>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</si>
  <si>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</si>
  <si>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</si>
  <si>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</si>
  <si>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</si>
  <si>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</si>
  <si>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</si>
  <si>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</si>
  <si>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Оксиметрија</t>
  </si>
  <si>
    <t>Апликација лека у нос</t>
  </si>
  <si>
    <t>92001-00</t>
  </si>
  <si>
    <t>Општи физикални преглед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</si>
  <si>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</si>
  <si>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</si>
  <si>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</si>
  <si>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</si>
  <si>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</si>
  <si>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95550-01</t>
  </si>
  <si>
    <t>Остале репарације козе и поткозног ткива</t>
  </si>
  <si>
    <t>Оделење за палијативно збрињавање и продужену негу</t>
  </si>
  <si>
    <t>Остале електрокардиографије</t>
  </si>
  <si>
    <t>96079-00</t>
  </si>
  <si>
    <t>Удружене здравствене процедуре</t>
  </si>
  <si>
    <t>Замена каниле за трахеостомију</t>
  </si>
  <si>
    <t>Испирање гастростоме или ентеростоме</t>
  </si>
  <si>
    <t>92099-00</t>
  </si>
  <si>
    <t>Испирање нефростоме или пијелостоме</t>
  </si>
  <si>
    <t>92100-00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</si>
  <si>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</si>
  <si>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</si>
  <si>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</si>
  <si>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</si>
  <si>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96097-00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</si>
  <si>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</si>
  <si>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</si>
  <si>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</si>
  <si>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600349</t>
  </si>
  <si>
    <t>Превенција декубитуса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</si>
  <si>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</si>
  <si>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</si>
  <si>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</si>
  <si>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</si>
  <si>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Третман Биоптрон лампом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</si>
  <si>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</si>
  <si>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</si>
  <si>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</si>
  <si>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</si>
  <si>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</si>
  <si>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</si>
  <si>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</si>
  <si>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</si>
  <si>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</si>
  <si>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</si>
  <si>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</si>
  <si>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</si>
  <si>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</si>
  <si>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</si>
  <si>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</si>
  <si>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</si>
  <si>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</si>
  <si>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</si>
  <si>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</si>
  <si>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</si>
  <si>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</si>
  <si>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</si>
  <si>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</si>
  <si>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</si>
  <si>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</si>
  <si>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</si>
  <si>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</si>
  <si>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</si>
  <si>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</si>
  <si>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</si>
  <si>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</si>
  <si>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</si>
  <si>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</si>
  <si>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Остали неопластични поремећаји са великим оперативним процедурама, са тешким или умереним КК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</si>
  <si>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</si>
  <si>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</si>
  <si>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</si>
  <si>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</si>
  <si>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</si>
  <si>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Знаци и симптоми повезани са бубрегом и уринарним трактом без врло тешких или тешких КК</t>
  </si>
  <si>
    <t>L66Z</t>
  </si>
  <si>
    <t>Неоплазме бубрега и уринарног система, без врло тешких или тешких КК</t>
  </si>
  <si>
    <t>L63A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</si>
  <si>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</si>
  <si>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</si>
  <si>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Одржавање катетера,пласираног ради администрације лека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</si>
  <si>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</si>
  <si>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</si>
  <si>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</si>
  <si>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</si>
  <si>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</si>
  <si>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30075-27</t>
  </si>
  <si>
    <t>Биопсија промене на пенису</t>
  </si>
  <si>
    <t>30075-31</t>
  </si>
  <si>
    <t>Биопсија уретре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</si>
  <si>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</si>
  <si>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</si>
  <si>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</si>
  <si>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</si>
  <si>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</si>
  <si>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</si>
  <si>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Циркумцизија (обрезивање) мушкарца</t>
  </si>
  <si>
    <t>35599-00</t>
  </si>
  <si>
    <t>Слинг процедуре код стрес инконтиненције код жена</t>
  </si>
  <si>
    <t>36516-01</t>
  </si>
  <si>
    <t>Нефректомија једнострана - отворена хирургија </t>
  </si>
  <si>
    <t>36821-01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</si>
  <si>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</si>
  <si>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</si>
  <si>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</si>
  <si>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</si>
  <si>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</si>
  <si>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</si>
  <si>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37000-01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</si>
  <si>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</si>
  <si>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</si>
  <si>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</si>
  <si>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37011-00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</si>
  <si>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</si>
  <si>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</si>
  <si>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</si>
  <si>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</si>
  <si>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</si>
  <si>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</si>
  <si>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</si>
  <si>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37327-00</t>
  </si>
  <si>
    <t>Пластика френулума (френулотомија)</t>
  </si>
  <si>
    <t>37601-02</t>
  </si>
  <si>
    <t>Ексцизија цисте епидидимиса, једнострана </t>
  </si>
  <si>
    <t>37604-00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</si>
  <si>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</si>
  <si>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</si>
  <si>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</si>
  <si>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</si>
  <si>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</si>
  <si>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</si>
  <si>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</si>
  <si>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</si>
  <si>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</si>
  <si>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</si>
  <si>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</si>
  <si>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</si>
  <si>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Гинеколошки преглед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</si>
  <si>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</si>
  <si>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</si>
  <si>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</si>
  <si>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</si>
  <si>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</si>
  <si>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</si>
  <si>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</si>
  <si>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</si>
  <si>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</si>
  <si>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</si>
  <si>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9. Ортопедија</t>
  </si>
  <si>
    <t>Имплатанти</t>
  </si>
  <si>
    <t>Парцијалне протезе</t>
  </si>
  <si>
    <t>OR000040</t>
  </si>
  <si>
    <t>OR000049</t>
  </si>
  <si>
    <t>Стерилни цемент</t>
  </si>
  <si>
    <t>Цементне протезе</t>
  </si>
  <si>
    <t>Цементна ацетабулна капа</t>
  </si>
  <si>
    <t>OR000050</t>
  </si>
  <si>
    <t>Цементни феморални стем</t>
  </si>
  <si>
    <t>Стерилни коштани цемент</t>
  </si>
  <si>
    <t>Глава</t>
  </si>
  <si>
    <t>Безцементна протеза</t>
  </si>
  <si>
    <t>Безцементне глава</t>
  </si>
  <si>
    <t>Безцементна линер</t>
  </si>
  <si>
    <t>Безцементни стем</t>
  </si>
  <si>
    <t>Безцементнина капа</t>
  </si>
  <si>
    <t>Безцементни завртањ</t>
  </si>
  <si>
    <t>Хибридна протеза</t>
  </si>
  <si>
    <t>Биартикуларна протеза кука</t>
  </si>
  <si>
    <t>Остали уградни материјал у ортопедији</t>
  </si>
  <si>
    <t>OM077999</t>
  </si>
  <si>
    <t>Уградни материјал без бар кода</t>
  </si>
  <si>
    <t>OR000020</t>
  </si>
  <si>
    <t>Плоча</t>
  </si>
  <si>
    <t>OR000013</t>
  </si>
  <si>
    <t>Киршнер игла</t>
  </si>
  <si>
    <t>OR000030</t>
  </si>
  <si>
    <t>Кортикални шраф</t>
  </si>
  <si>
    <t>Клин (унтрамедуларни)</t>
  </si>
  <si>
    <t>10. Офталмологија</t>
  </si>
  <si>
    <t>IS180004</t>
  </si>
  <si>
    <t xml:space="preserve">Задњекоморна сочива </t>
  </si>
  <si>
    <t>Предњекоморна сочива</t>
  </si>
  <si>
    <t>11. Урологија и нефрологија</t>
  </si>
  <si>
    <t>UM000005</t>
  </si>
  <si>
    <t>Траке за урологију ТОТ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</si>
  <si>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</si>
  <si>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</si>
  <si>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</si>
  <si>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</si>
  <si>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</si>
  <si>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</si>
  <si>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</si>
  <si>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</si>
  <si>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</si>
  <si>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</si>
  <si>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</si>
  <si>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</si>
  <si>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</si>
  <si>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</si>
  <si>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</si>
  <si>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8.</t>
  </si>
  <si>
    <t>САНИТЕТСКИ И МЕДИЦИНСКИ ПОТРОШНИ МАТЕРИЈАЛ (ЗБИР)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</si>
  <si>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</si>
  <si>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</si>
  <si>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</si>
  <si>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</si>
  <si>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</si>
  <si>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</si>
  <si>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</si>
  <si>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</si>
  <si>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</si>
  <si>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</si>
  <si>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</si>
  <si>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</si>
  <si>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</si>
  <si>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</si>
  <si>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</si>
  <si>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</si>
  <si>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</si>
  <si>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</si>
  <si>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</si>
  <si>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</si>
  <si>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</si>
  <si>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</si>
  <si>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</si>
  <si>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</si>
  <si>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</si>
  <si>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</si>
  <si>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</si>
  <si>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</si>
  <si>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</si>
  <si>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</si>
  <si>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</si>
  <si>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</si>
  <si>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</si>
  <si>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</si>
  <si>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</si>
  <si>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</si>
  <si>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</si>
  <si>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</si>
  <si>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</si>
  <si>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</si>
  <si>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</si>
  <si>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</si>
  <si>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</si>
  <si>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</si>
  <si>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</si>
  <si>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</si>
  <si>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</si>
  <si>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</si>
  <si>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</si>
  <si>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</si>
  <si>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</si>
  <si>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</si>
  <si>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</si>
  <si>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</si>
  <si>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</si>
  <si>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</si>
  <si>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</si>
  <si>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</si>
  <si>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</si>
  <si>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</si>
  <si>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</si>
  <si>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</si>
  <si>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</si>
  <si>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</si>
  <si>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Уништавање цилијарног тела(циклодеструктивне антиглаукомне промене)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</si>
  <si>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</si>
  <si>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</si>
  <si>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</si>
  <si>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</si>
  <si>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</si>
  <si>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</si>
  <si>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</si>
  <si>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</si>
  <si>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</si>
  <si>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</si>
  <si>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</si>
  <si>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</si>
  <si>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</si>
  <si>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</si>
  <si>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</si>
  <si>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</si>
  <si>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</si>
  <si>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</si>
  <si>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</si>
  <si>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</si>
  <si>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</si>
  <si>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</si>
  <si>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</si>
  <si>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</si>
  <si>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</si>
  <si>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</si>
  <si>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</si>
  <si>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</si>
  <si>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</si>
  <si>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</si>
  <si>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</si>
  <si>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</si>
  <si>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</si>
  <si>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</si>
  <si>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</si>
  <si>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</si>
  <si>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</si>
  <si>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</si>
  <si>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</si>
  <si>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</si>
  <si>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</si>
  <si>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</si>
  <si>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</si>
  <si>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</si>
  <si>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</si>
  <si>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</si>
  <si>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</si>
  <si>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</si>
  <si>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</si>
  <si>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</si>
  <si>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</si>
  <si>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</si>
  <si>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</si>
  <si>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</si>
  <si>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</si>
  <si>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</si>
  <si>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</si>
  <si>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</si>
  <si>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</si>
  <si>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</si>
  <si>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</si>
  <si>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</si>
  <si>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Постпартална евакуација садржаја материце киретажом и дилатацијом цервикалног канала</t>
  </si>
  <si>
    <t>35615-00</t>
  </si>
  <si>
    <t>Биопсиа вулве</t>
  </si>
  <si>
    <t>7. ОПЕРАЦИЈА СЕНИЛНЕ И ПРЕСЕНИЛНЕ КАТАРАКТЕ СА УГРАДЊОМ ИНТРАОКУЛАРНИХ СОЧИВА</t>
  </si>
  <si>
    <t>Услуге санитетског превоза</t>
  </si>
  <si>
    <t>ЗДРАВСТВЕНЕ УСЛУГЕ ПРУЖЕНЕ ОСИГУРАНИМ ЛИЦИМА</t>
  </si>
  <si>
    <t>СТАЦИОНАРНО ЛЕЧЕЊЕ</t>
  </si>
  <si>
    <t xml:space="preserve">           АМБУЛАНТНИ ПАЦИЈЕНТИ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</si>
  <si>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</si>
  <si>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</si>
  <si>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</si>
  <si>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</si>
  <si>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ортопедије и трауматологије</t>
  </si>
  <si>
    <t>Служба оториноларингологије</t>
  </si>
  <si>
    <t>Служба гинеко. и акуш.- одсек гинекологије</t>
  </si>
  <si>
    <t>Служба гинекол.и акушерства -Акушерство</t>
  </si>
  <si>
    <t>Служба за дечје болести</t>
  </si>
  <si>
    <t>Служба дијализе</t>
  </si>
  <si>
    <t>Служба офталмологије(и ортооптика)</t>
  </si>
  <si>
    <t>Служба ургентне медицине</t>
  </si>
  <si>
    <t>Ендокринолошка амбуланта</t>
  </si>
  <si>
    <t>Нефрологија</t>
  </si>
  <si>
    <t>Онкологија</t>
  </si>
  <si>
    <t>Анестезија</t>
  </si>
  <si>
    <t>Интензивна нега</t>
  </si>
  <si>
    <t>Оделење за палијативно збрињавање</t>
  </si>
  <si>
    <t xml:space="preserve">  СТАЦИОНАРНИ ПАЦИЈЕНТИ</t>
  </si>
  <si>
    <t xml:space="preserve">  АМБУЛАНТНИ ПАЦИЈЕНТИ</t>
  </si>
  <si>
    <t xml:space="preserve">  УКУПНО</t>
  </si>
  <si>
    <t xml:space="preserve">Одсек гинекологије </t>
  </si>
  <si>
    <t>Одсек  акушерства</t>
  </si>
  <si>
    <t>Палијативна збрињавање и продужена нега</t>
  </si>
  <si>
    <t>Услуге  здравствене  статистике</t>
  </si>
  <si>
    <t>Р. Бр.</t>
  </si>
  <si>
    <t>УСЛУГЕ СОЦИЈАЛНЕ МЕДИЦИНЕ (УКУПНО)</t>
  </si>
  <si>
    <t>УСЛУГЕ ЕПИДЕМИОЛОГИЈЕ (УКУПНО)</t>
  </si>
  <si>
    <t>УСЛУГЕ ИНФОРМАТИКЕ (УКУПНО)</t>
  </si>
  <si>
    <t>ОСТАЛЕ УСЛУГЕ  (УКУПНО)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</si>
  <si>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</si>
  <si>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</si>
  <si>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</si>
  <si>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56625-00</t>
  </si>
  <si>
    <t>Компјутеризована томографија екстремитета са интравенском применом контр.средства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</si>
  <si>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</si>
  <si>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</si>
  <si>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</si>
  <si>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</si>
  <si>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</si>
  <si>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</si>
  <si>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</si>
  <si>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*На услуге ултразвучне дијагностике су додате услуге ултразвучних прегледа са оделења :</t>
  </si>
  <si>
    <t xml:space="preserve"> </t>
  </si>
  <si>
    <t>Број прегледаних узорака</t>
  </si>
  <si>
    <t>А. Биохемијске и хематолошке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</si>
  <si>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</si>
  <si>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</si>
  <si>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</si>
  <si>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</si>
  <si>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</si>
  <si>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</si>
  <si>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</si>
  <si>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</si>
  <si>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</si>
  <si>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</si>
  <si>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</si>
  <si>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</si>
  <si>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</si>
  <si>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</si>
  <si>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</si>
  <si>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</si>
  <si>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</si>
  <si>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</si>
  <si>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</si>
  <si>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</si>
  <si>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</si>
  <si>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</si>
  <si>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L001800</t>
  </si>
  <si>
    <t xml:space="preserve">Бета-хориогонадотропин, укупан (бета-хЦГ, βхЦГ) у серуму - ФПИА/МЕИА, ЦМИА односно ЕЦЛИА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</si>
  <si>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</si>
  <si>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</si>
  <si>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</si>
  <si>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</si>
  <si>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</si>
  <si>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</si>
  <si>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</si>
  <si>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</si>
  <si>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L002360</t>
  </si>
  <si>
    <t xml:space="preserve">Феритин у серуму - имунохемијски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</si>
  <si>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</si>
  <si>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</si>
  <si>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</si>
  <si>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</si>
  <si>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</si>
  <si>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</si>
  <si>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</si>
  <si>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</si>
  <si>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</si>
  <si>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</si>
  <si>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</si>
  <si>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</si>
  <si>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</si>
  <si>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</si>
  <si>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</si>
  <si>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</si>
  <si>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</si>
  <si>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</si>
  <si>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Интрамускуларно давање фармакол.средства,стероид</t>
  </si>
  <si>
    <t>Интравенско давање  фармаколошког  средства , стероид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</si>
  <si>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</si>
  <si>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</si>
  <si>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</si>
  <si>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</si>
  <si>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</si>
  <si>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</si>
  <si>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30375-00</t>
  </si>
  <si>
    <t>30375-08</t>
  </si>
  <si>
    <t>Цекостома</t>
  </si>
  <si>
    <t>Репозиција инвагинације танког црева</t>
  </si>
  <si>
    <t>30375-28</t>
  </si>
  <si>
    <t>Привремена колостома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</si>
  <si>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</si>
  <si>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</si>
  <si>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</si>
  <si>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</si>
  <si>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</si>
  <si>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</si>
  <si>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Парцијална ексцизија мокраћне бешике (парцијална цистектомија)-отворена хирургија</t>
  </si>
  <si>
    <t>Апендектомија</t>
  </si>
  <si>
    <t>35507-01</t>
  </si>
  <si>
    <t>35570-00</t>
  </si>
  <si>
    <t>35571-00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</si>
  <si>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</si>
  <si>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</si>
  <si>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</si>
  <si>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</si>
  <si>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</si>
  <si>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</si>
  <si>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</si>
  <si>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</si>
  <si>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Пласирање ЈЈ катетера утерореноскопски или цистоскопски</t>
  </si>
  <si>
    <t>42506-00</t>
  </si>
  <si>
    <t>Енуклеација очне јабучице без имплатата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</si>
  <si>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</si>
  <si>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</si>
  <si>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</si>
  <si>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</si>
  <si>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</si>
  <si>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</si>
  <si>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</si>
  <si>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U8187401</t>
  </si>
  <si>
    <t>U8187404</t>
  </si>
  <si>
    <t>U8187414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</si>
  <si>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</si>
  <si>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</si>
  <si>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</si>
  <si>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</si>
  <si>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</si>
  <si>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</si>
  <si>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</si>
  <si>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</si>
  <si>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</si>
  <si>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</si>
  <si>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</si>
  <si>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</si>
  <si>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</si>
  <si>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</si>
  <si>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</si>
  <si>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</si>
  <si>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</si>
  <si>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 xml:space="preserve">Остале терапије обогаћивања кисеоником </t>
  </si>
  <si>
    <t>U9200101</t>
  </si>
  <si>
    <t>260104</t>
  </si>
  <si>
    <t>57007-01</t>
  </si>
  <si>
    <t>Компјутеризована томографија мозга и грудног коша и абдомена са применом контр.средст.</t>
  </si>
  <si>
    <t>LMU001</t>
  </si>
  <si>
    <t>Приказивање утрошка лабораторијског матерјала</t>
  </si>
  <si>
    <t>Интрамускуларно давање фармаколошког средства,електролит</t>
  </si>
  <si>
    <t>Репарација ране на кожи и поткожном ткиву лица или врата, која укључује меко ткиво</t>
  </si>
  <si>
    <t>30061-01</t>
  </si>
  <si>
    <t>Уклањање страног тела из фаринкса без инцизије</t>
  </si>
  <si>
    <t>Уклањање страног тела из коже и подкожног ткива инцизијом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</si>
  <si>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</si>
  <si>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</si>
  <si>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</si>
  <si>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</si>
  <si>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</si>
  <si>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</si>
  <si>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</si>
  <si>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</si>
  <si>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</si>
  <si>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</si>
  <si>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Процентуални губитак слуха по Фаулеру (Фоwлер)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</si>
  <si>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</si>
  <si>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</si>
  <si>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</si>
  <si>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</si>
  <si>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90179-06</t>
  </si>
  <si>
    <t>Поступак одржавања трахеостоме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</si>
  <si>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</si>
  <si>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</si>
  <si>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</si>
  <si>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</si>
  <si>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</si>
  <si>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</si>
  <si>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</si>
  <si>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</si>
  <si>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</si>
  <si>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</si>
  <si>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</si>
  <si>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</si>
  <si>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</si>
  <si>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12003-00</t>
  </si>
  <si>
    <t>90141-01</t>
  </si>
  <si>
    <t>Ексцизија осталих лезија у устима</t>
  </si>
  <si>
    <t>41761-00</t>
  </si>
  <si>
    <t>Преглед носне шупљине и или постназалног простора са биопсијом</t>
  </si>
  <si>
    <t>Каутеризација проширених вена носног кавума</t>
  </si>
  <si>
    <t>90135-00</t>
  </si>
  <si>
    <t>Екцизија лезија на језику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</si>
  <si>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</si>
  <si>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</si>
  <si>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</si>
  <si>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</si>
  <si>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</si>
  <si>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41656-00</t>
  </si>
  <si>
    <t>Хемостаза епистаксе задњом тампонадом и/или каутеризацијом</t>
  </si>
  <si>
    <t>41864-00</t>
  </si>
  <si>
    <t>Микроларингоскопија са уклањањем лезија</t>
  </si>
  <si>
    <t>90142-01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</si>
  <si>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</si>
  <si>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</si>
  <si>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</si>
  <si>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</si>
  <si>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</si>
  <si>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</si>
  <si>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Процедура ревизије на куку, са врло тешким КК</t>
  </si>
  <si>
    <t>I31B</t>
  </si>
  <si>
    <t>Процедура ревизије на куку, без врло тешких КК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</si>
  <si>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</si>
  <si>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</si>
  <si>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</si>
  <si>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</si>
  <si>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</si>
  <si>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</si>
  <si>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</si>
  <si>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</si>
  <si>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</si>
  <si>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</si>
  <si>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</si>
  <si>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</si>
  <si>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</si>
  <si>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</si>
  <si>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</si>
  <si>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</si>
  <si>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</si>
  <si>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</si>
  <si>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</si>
  <si>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</si>
  <si>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</si>
  <si>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</si>
  <si>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</si>
  <si>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</si>
  <si>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</si>
  <si>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</si>
  <si>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</si>
  <si>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</si>
  <si>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</si>
  <si>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</si>
  <si>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</si>
  <si>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</si>
  <si>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</si>
  <si>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</si>
  <si>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</si>
  <si>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</si>
  <si>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</si>
  <si>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</si>
  <si>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</si>
  <si>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</si>
  <si>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</si>
  <si>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</si>
  <si>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</si>
  <si>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</si>
  <si>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</si>
  <si>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</si>
  <si>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</si>
  <si>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</si>
  <si>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</si>
  <si>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</si>
  <si>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</si>
  <si>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ХИРУРГИЈА</t>
  </si>
  <si>
    <t>ПРИЈЕМНО-УРГЕНТНА</t>
  </si>
  <si>
    <t>ОРТОПЕДИЈА</t>
  </si>
  <si>
    <t>УРОЛОГИЈА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</si>
  <si>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</si>
  <si>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</si>
  <si>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</si>
  <si>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</si>
  <si>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</si>
  <si>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</si>
  <si>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</si>
  <si>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</si>
  <si>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</si>
  <si>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</si>
  <si>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</si>
  <si>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</si>
  <si>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</si>
  <si>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</si>
  <si>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</si>
  <si>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</si>
  <si>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</si>
  <si>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</si>
  <si>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</si>
  <si>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</si>
  <si>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</si>
  <si>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</si>
  <si>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</si>
  <si>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</si>
  <si>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</si>
  <si>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</si>
  <si>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Удружене здравствене процедуре,социјални рад</t>
  </si>
  <si>
    <t>96008-00</t>
  </si>
  <si>
    <t>Неуролошка процена</t>
  </si>
  <si>
    <t>Процена исхране /дневног уноса хране</t>
  </si>
  <si>
    <t>Превентивно саветовање или подучавање</t>
  </si>
  <si>
    <t>96072-00</t>
  </si>
  <si>
    <t>Саветовање или подучавање о прописаним/самоизабраним лековима</t>
  </si>
  <si>
    <t>96073-00</t>
  </si>
  <si>
    <t>Саветовање или подучавање о штетности супстанци које узрокују зависност</t>
  </si>
  <si>
    <t>96089-00</t>
  </si>
  <si>
    <t>Подучавање о правима и могућностима пацијента</t>
  </si>
  <si>
    <t>96090-00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</si>
  <si>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</si>
  <si>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</si>
  <si>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</si>
  <si>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</si>
  <si>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</si>
  <si>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</si>
  <si>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</si>
  <si>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</si>
  <si>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</si>
  <si>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Детекција психоактивних супстан ци у урину код зависника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</si>
  <si>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</si>
  <si>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</si>
  <si>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</si>
  <si>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</si>
  <si>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</si>
  <si>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</si>
  <si>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</si>
  <si>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</si>
  <si>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</si>
  <si>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</si>
  <si>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</si>
  <si>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</si>
  <si>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</si>
  <si>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</si>
  <si>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</si>
  <si>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</si>
  <si>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</si>
  <si>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</si>
  <si>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</si>
  <si>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</si>
  <si>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</si>
  <si>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96205-00</t>
  </si>
  <si>
    <t>Неки други начин давања фарм.средст.анти неопластично</t>
  </si>
  <si>
    <t>38803-00</t>
  </si>
  <si>
    <t>Терапијска торакоцентеза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</si>
  <si>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</si>
  <si>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</si>
  <si>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</si>
  <si>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</si>
  <si>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</si>
  <si>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</si>
  <si>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</si>
  <si>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</si>
  <si>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</si>
  <si>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</si>
  <si>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</si>
  <si>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</si>
  <si>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</si>
  <si>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</si>
  <si>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</si>
  <si>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</si>
  <si>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</si>
  <si>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</si>
  <si>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</si>
  <si>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</si>
  <si>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</si>
  <si>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</si>
  <si>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</si>
  <si>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</si>
  <si>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</si>
  <si>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</si>
  <si>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</si>
  <si>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</si>
  <si>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</si>
  <si>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</si>
  <si>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</si>
  <si>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</si>
  <si>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</si>
  <si>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L017285</t>
  </si>
  <si>
    <t xml:space="preserve">Антитела на тиреоидну пероксидазу (анти-ТПО) и тиреоглобулин (анти-ТГ) ИгГ у серуму - ИИФ </t>
  </si>
  <si>
    <t>L019125</t>
  </si>
  <si>
    <t>Антистрептолизин О тест (АСОТ) - латеx аглутинационим тестом</t>
  </si>
  <si>
    <t>Б. Микробиолошке и паразитолошке анализе укупно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</si>
  <si>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</si>
  <si>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</si>
  <si>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</si>
  <si>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</si>
  <si>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</si>
  <si>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</si>
  <si>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</si>
  <si>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</si>
  <si>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</si>
  <si>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</si>
  <si>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</si>
  <si>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</si>
  <si>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</si>
  <si>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</si>
  <si>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</si>
  <si>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</si>
  <si>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</si>
  <si>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</si>
  <si>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</si>
  <si>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92178-00</t>
  </si>
  <si>
    <t>Терапија топлотом</t>
  </si>
  <si>
    <t>95550-02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</si>
  <si>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</si>
  <si>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</si>
  <si>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</si>
  <si>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</si>
  <si>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</si>
  <si>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</si>
  <si>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</si>
  <si>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</si>
  <si>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</si>
  <si>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</si>
  <si>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</si>
  <si>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</si>
  <si>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</si>
  <si>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</si>
  <si>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</si>
  <si>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</si>
  <si>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</si>
  <si>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</si>
  <si>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</si>
  <si>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</si>
  <si>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</si>
  <si>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</si>
  <si>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</si>
  <si>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</si>
  <si>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</si>
  <si>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</si>
  <si>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</si>
  <si>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</si>
  <si>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</si>
  <si>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</si>
  <si>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Миринготомија и инсерција тубуса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</si>
  <si>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</si>
  <si>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</si>
  <si>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</si>
  <si>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</si>
  <si>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</si>
  <si>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Вађење и поправка зуба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</si>
  <si>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</si>
  <si>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</si>
  <si>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</si>
  <si>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</si>
  <si>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</si>
  <si>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</si>
  <si>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</si>
  <si>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Крварење из носа (епистакса)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</si>
  <si>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</si>
  <si>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</si>
  <si>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</si>
  <si>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</si>
  <si>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</si>
  <si>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</si>
  <si>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</si>
  <si>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ИНТЕРНО</t>
  </si>
  <si>
    <t>ХИР ИНТЕНЗИВНА НЕГА</t>
  </si>
  <si>
    <t>ОПЕР. БЛОК СА СТЕРИ</t>
  </si>
  <si>
    <t>ОРЛ</t>
  </si>
  <si>
    <t>ГРУДНО</t>
  </si>
  <si>
    <t>ГИНЕКОЛОГИЈА</t>
  </si>
  <si>
    <t>АКУШЕРСТВО</t>
  </si>
  <si>
    <t>ПЕДИЈАТРИЈА</t>
  </si>
  <si>
    <t>НЕОНАТОЛОГИЈА</t>
  </si>
  <si>
    <t>20*</t>
  </si>
  <si>
    <t>3*</t>
  </si>
  <si>
    <t>ОЧНО</t>
  </si>
  <si>
    <t>ИНФЕКТИВНО</t>
  </si>
  <si>
    <t>ПСИХИЈАТРИЈА</t>
  </si>
  <si>
    <t>НЕУРОЛОГИЈА</t>
  </si>
  <si>
    <t>ПАЛИЈАТИВНА ЗБРИЊАВАЊЕ  И ПРОДУЖЕНА НЕГА</t>
  </si>
  <si>
    <t>ДЕРМАТОВЕНЕРОЛ.</t>
  </si>
  <si>
    <t>Организациона јединица</t>
  </si>
  <si>
    <t>Број постеља/места*</t>
  </si>
  <si>
    <t>Број смена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</si>
  <si>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</si>
  <si>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</si>
  <si>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</si>
  <si>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</si>
  <si>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</si>
  <si>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</si>
  <si>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</si>
  <si>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</si>
  <si>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</si>
  <si>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</si>
  <si>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</si>
  <si>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Дневна онколошка болн</t>
  </si>
  <si>
    <t>*За дијализе се попуњавају дијализна места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</si>
  <si>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</si>
  <si>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</si>
  <si>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</si>
  <si>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</si>
  <si>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</si>
  <si>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</si>
  <si>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</si>
  <si>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</si>
  <si>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</si>
  <si>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</si>
  <si>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</si>
  <si>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</si>
  <si>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</si>
  <si>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</si>
  <si>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</si>
  <si>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</si>
  <si>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</si>
  <si>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</si>
  <si>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</si>
  <si>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</si>
  <si>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</si>
  <si>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</si>
  <si>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</si>
  <si>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</si>
  <si>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</si>
  <si>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</si>
  <si>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</si>
  <si>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</si>
  <si>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</si>
  <si>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</si>
  <si>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</si>
  <si>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</si>
  <si>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</si>
  <si>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</si>
  <si>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Административни</t>
  </si>
  <si>
    <t>Технички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</si>
  <si>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</si>
  <si>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</si>
  <si>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</si>
  <si>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</si>
  <si>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</si>
  <si>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Техничка служба</t>
  </si>
  <si>
    <t>Медицинске службе</t>
  </si>
  <si>
    <t>Служба за јавне набавке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</si>
  <si>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</si>
  <si>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</si>
  <si>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</si>
  <si>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</si>
  <si>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</si>
  <si>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</si>
  <si>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</si>
  <si>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</si>
  <si>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</si>
  <si>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Општа болница "Стефан Високи" Смед. Паланка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</si>
  <si>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</si>
  <si>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</si>
  <si>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</si>
  <si>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</si>
  <si>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</si>
  <si>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</si>
  <si>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</si>
  <si>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</si>
  <si>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Проценат реализације</t>
  </si>
  <si>
    <t>СЛУЖБА ИНТЕРНЕ МЕДИЦИНЕ</t>
  </si>
  <si>
    <t>инт.нега</t>
  </si>
  <si>
    <t>полу инт.</t>
  </si>
  <si>
    <t>станд. н.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</si>
  <si>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</si>
  <si>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</si>
  <si>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</si>
  <si>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</si>
  <si>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</si>
  <si>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</si>
  <si>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</si>
  <si>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</si>
  <si>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</si>
  <si>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</si>
  <si>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</si>
  <si>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</si>
  <si>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</si>
  <si>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</si>
  <si>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</si>
  <si>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</si>
  <si>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</si>
  <si>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</si>
  <si>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</si>
  <si>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</si>
  <si>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</si>
  <si>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</si>
  <si>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У К У П Н О</t>
  </si>
  <si>
    <t>Број постеља</t>
  </si>
  <si>
    <t>Број пратилаца</t>
  </si>
  <si>
    <t>Број дана боравка</t>
  </si>
  <si>
    <t>СЛУЖБА ЗА ДЕЧИЈЕ БОЛЕСТИ</t>
  </si>
  <si>
    <t>СЛУЖБА ЗА ИНФЕКТИВНЕ БОЛЕСТИ</t>
  </si>
  <si>
    <t>СЛУЖБА ЗА ОРЛ БОЛЕСТИ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</si>
  <si>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</si>
  <si>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Укупан број операција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</si>
  <si>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</si>
  <si>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</si>
  <si>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</si>
  <si>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</si>
  <si>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</si>
  <si>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</si>
  <si>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</si>
  <si>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</si>
  <si>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</si>
  <si>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</si>
  <si>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</si>
  <si>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</si>
  <si>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</si>
  <si>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</si>
  <si>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</si>
  <si>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</si>
  <si>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</si>
  <si>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</si>
  <si>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</si>
  <si>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</si>
  <si>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</si>
  <si>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</si>
  <si>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</si>
  <si>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</si>
  <si>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</si>
  <si>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</si>
  <si>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</si>
  <si>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</si>
  <si>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</si>
  <si>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</si>
  <si>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</si>
  <si>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</si>
  <si>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</si>
  <si>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</si>
  <si>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</si>
  <si>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</si>
  <si>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</si>
  <si>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</si>
  <si>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</si>
  <si>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</si>
  <si>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</si>
  <si>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</si>
  <si>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</si>
  <si>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</si>
  <si>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</si>
  <si>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</si>
  <si>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</si>
  <si>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</si>
  <si>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</si>
  <si>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</si>
  <si>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</si>
  <si>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</si>
  <si>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</si>
  <si>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</si>
  <si>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</si>
  <si>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</si>
  <si>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</si>
  <si>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</si>
  <si>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</si>
  <si>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</si>
  <si>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</si>
  <si>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</si>
  <si>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</si>
  <si>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</si>
  <si>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42650-00</t>
  </si>
  <si>
    <t>Дебридман (абразија) епитела рожњаче</t>
  </si>
  <si>
    <t>42668-00</t>
  </si>
  <si>
    <t>Уклањање шавова на рожњачи</t>
  </si>
  <si>
    <t>80238-00</t>
  </si>
  <si>
    <t>Корекција трихијазе епилацијом, пинцетом</t>
  </si>
  <si>
    <t>Процена потенцијалне оштрине вида</t>
  </si>
  <si>
    <t>Процена видног поља ,мануелна кинетичка периметрија ,целокупно поље</t>
  </si>
  <si>
    <t>Процена (оптичких карактеристика) тренутно коришћених наочара</t>
  </si>
  <si>
    <t>Процена конвергенције</t>
  </si>
  <si>
    <t>Процена конвергенције, проксимална</t>
  </si>
  <si>
    <t>Процена конвергенције, акомодативна</t>
  </si>
  <si>
    <t>Процена покрета очију типа тзв. глатко праћење (посматраног објекта)</t>
  </si>
  <si>
    <t>Процена покрета очију, одржавање фиксације</t>
  </si>
  <si>
    <t xml:space="preserve">Процена бинокуларне функције (ретинална кореспонденција, симултана перцепција, фузија, стерео вид,супресија) </t>
  </si>
  <si>
    <t>Процена бинокуларне функције, супресија</t>
  </si>
  <si>
    <t>Процена диплопије</t>
  </si>
  <si>
    <t>Преглед процена очне јабучице</t>
  </si>
  <si>
    <t>Офталмолошка оптичка интервенција, рецепт, остало</t>
  </si>
  <si>
    <t>Офталмолошка оптичка интервенција, издавање, остало</t>
  </si>
  <si>
    <t>Вежба, конвергенције</t>
  </si>
  <si>
    <t>Вежба, дивергенција</t>
  </si>
  <si>
    <t>Вежба фузионе амплитуде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</si>
  <si>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</si>
  <si>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</si>
  <si>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</si>
  <si>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</si>
  <si>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</si>
  <si>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</si>
  <si>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</si>
  <si>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</si>
  <si>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</si>
  <si>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</si>
  <si>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</si>
  <si>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</si>
  <si>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Процена нистагмуса</t>
  </si>
  <si>
    <t>42770-00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</si>
  <si>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</si>
  <si>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</si>
  <si>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</si>
  <si>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</si>
  <si>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Испирање осталих трајних катетра мокраћне бесике</t>
  </si>
  <si>
    <t>Уклањање катететера уростоме или уретралног катетера</t>
  </si>
  <si>
    <t>Удружене здравствене процедуре ,социјални рад</t>
  </si>
  <si>
    <t>Удружене здравствене процедуре ,едукација о дијабетесу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</si>
  <si>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</si>
  <si>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</si>
  <si>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</si>
  <si>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</si>
  <si>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</si>
  <si>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</si>
  <si>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</si>
  <si>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</si>
  <si>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</si>
  <si>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</si>
  <si>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</si>
  <si>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</si>
  <si>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</si>
  <si>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</si>
  <si>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</si>
  <si>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Ултразвучни дуплекс преглед хируршки обликване артериовенске фистуле или АВФ синтетске премоснице горњих екстремитета</t>
  </si>
  <si>
    <t>Уклањање страног тела из коже и подкожног ткива без инцизије</t>
  </si>
  <si>
    <t>Екцизија лимфног чвора врата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</si>
  <si>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</si>
  <si>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</si>
  <si>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</si>
  <si>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</si>
  <si>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41632-01</t>
  </si>
  <si>
    <t>Миринготомија са инсерцијом тубе ,обострана</t>
  </si>
  <si>
    <t>Каутеризација илидијаметрија носних шкољки</t>
  </si>
  <si>
    <t>41674-00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</si>
  <si>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</si>
  <si>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</si>
  <si>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</si>
  <si>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</si>
  <si>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</si>
  <si>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</si>
  <si>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Назотрахеална интубација</t>
  </si>
  <si>
    <t>Психосопцијална процена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</si>
  <si>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</si>
  <si>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</si>
  <si>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</si>
  <si>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</si>
  <si>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</si>
  <si>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</si>
  <si>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</si>
  <si>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</si>
  <si>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47393-00</t>
  </si>
  <si>
    <t>Отворена репозиција прелома тела радијуса и улне</t>
  </si>
  <si>
    <t>47609-04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</si>
  <si>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</si>
  <si>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</si>
  <si>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35753-02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</si>
  <si>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</si>
  <si>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</si>
  <si>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</si>
  <si>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</si>
  <si>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</si>
  <si>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</si>
  <si>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</si>
  <si>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</si>
  <si>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</si>
  <si>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</si>
  <si>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</si>
  <si>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</si>
  <si>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</si>
  <si>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</si>
  <si>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</si>
  <si>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</si>
  <si>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</si>
  <si>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</si>
  <si>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</si>
  <si>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30515-01</t>
  </si>
  <si>
    <t>Ентероколоанастомоза</t>
  </si>
  <si>
    <t>Екцизија лезије на кожи и подкожном ткиву осталих област на глави</t>
  </si>
  <si>
    <t>37300-00</t>
  </si>
  <si>
    <t>Пласирање уретралне сонде</t>
  </si>
  <si>
    <t>37303-00</t>
  </si>
  <si>
    <t>Дилатација стенозе уретре (бужирање) </t>
  </si>
  <si>
    <t>58718-00</t>
  </si>
  <si>
    <t>Ретроградна цистографија</t>
  </si>
  <si>
    <t>58718-01</t>
  </si>
  <si>
    <t>Ретроградна уретрографија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</si>
  <si>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</si>
  <si>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</si>
  <si>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</si>
  <si>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</si>
  <si>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</si>
  <si>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</si>
  <si>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</si>
  <si>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</si>
  <si>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</si>
  <si>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t>92141-00</t>
  </si>
  <si>
    <t>Уклањање дрена из трбуха</t>
  </si>
  <si>
    <t>92195-00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</si>
  <si>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</si>
  <si>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</si>
  <si>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</si>
  <si>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</si>
  <si>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</si>
  <si>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</si>
  <si>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96199-01</t>
  </si>
  <si>
    <t>Интравенско давање фармаколошког средства, тромболитичко</t>
  </si>
  <si>
    <t>96199-02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</si>
  <si>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</si>
  <si>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</si>
  <si>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</si>
  <si>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</si>
  <si>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</si>
  <si>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96200-01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</si>
  <si>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</si>
  <si>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</si>
  <si>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</si>
  <si>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</si>
  <si>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</si>
  <si>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96203-01</t>
  </si>
  <si>
    <t>96203-03</t>
  </si>
  <si>
    <t>Орално давање фарм.сред. ,стероид</t>
  </si>
  <si>
    <t>96203-04</t>
  </si>
  <si>
    <t>96203-06</t>
  </si>
  <si>
    <t>96203-09</t>
  </si>
  <si>
    <t>Орално давање фарм.сред. ,друго и некласификовано фарм.средс.</t>
  </si>
  <si>
    <t>96206-09</t>
  </si>
  <si>
    <t>Неназначен начин давања фарм сред.друго и некласификовано фарм.сред.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</si>
  <si>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</si>
  <si>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</si>
  <si>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</si>
  <si>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</si>
  <si>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</si>
  <si>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Остале услуге укупно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</si>
  <si>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</si>
  <si>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</si>
  <si>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</si>
  <si>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</si>
  <si>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</si>
  <si>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</si>
  <si>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</si>
  <si>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</si>
  <si>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</si>
  <si>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</si>
  <si>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</si>
  <si>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</si>
  <si>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</si>
  <si>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</si>
  <si>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</si>
  <si>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</si>
  <si>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</si>
  <si>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</si>
  <si>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</si>
  <si>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</si>
  <si>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</si>
  <si>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</si>
  <si>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</si>
  <si>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95550-00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</si>
  <si>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</si>
  <si>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</si>
  <si>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</si>
  <si>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</si>
  <si>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</si>
  <si>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11600-03</t>
  </si>
  <si>
    <t>Праћење системског артеријског притиска</t>
  </si>
  <si>
    <t>11700-00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</si>
  <si>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</si>
  <si>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</si>
  <si>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</si>
  <si>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13100-00</t>
  </si>
  <si>
    <t xml:space="preserve">Хемодијализа </t>
  </si>
  <si>
    <t>13100-03</t>
  </si>
  <si>
    <t xml:space="preserve">Интермитентна хемодиафилтрација  </t>
  </si>
  <si>
    <t xml:space="preserve">Трансфузија еритроцита </t>
  </si>
  <si>
    <t>13757-00</t>
  </si>
  <si>
    <t>Терапијска венесекција</t>
  </si>
  <si>
    <t>13882-00</t>
  </si>
  <si>
    <t>Поступак одржавања континуиране вентилаторне подршке ,&gt;24 сати</t>
  </si>
  <si>
    <t>13882-02</t>
  </si>
  <si>
    <t>Поступак одржавања континуиране вентилаторне подршке ,&gt;96 сати</t>
  </si>
  <si>
    <t>30406-00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</si>
  <si>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</si>
  <si>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</si>
  <si>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</si>
  <si>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</si>
  <si>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</si>
  <si>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</si>
  <si>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</si>
  <si>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</si>
  <si>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</si>
  <si>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92209-00</t>
  </si>
  <si>
    <t>Поступак одржавања неинвазивне вентилаторне подршке&lt; 24 сата</t>
  </si>
  <si>
    <t>Удружене здравствене процедуре, дијететика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</si>
  <si>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</si>
  <si>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</si>
  <si>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</si>
  <si>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96197-00</t>
  </si>
  <si>
    <t>Интрамускуларно давање фармаколошког средства, антинеопластично средство</t>
  </si>
  <si>
    <t>96197-01</t>
  </si>
  <si>
    <t>Интрамускуларно давање фармаколошког средства, тромболитичко средство</t>
  </si>
  <si>
    <t>96197-06</t>
  </si>
  <si>
    <t>Интрамускуларно давање фармаколошког средства, инсулин</t>
  </si>
  <si>
    <t>Интрамускуларно давање фармаколошког средства, друго и неназначено фармаколошко средство</t>
  </si>
  <si>
    <t>Интравенско давање фармаколошког средства, анти-инфективно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</si>
  <si>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</si>
  <si>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</si>
  <si>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32171-00</t>
  </si>
  <si>
    <t>Аноректални преглед</t>
  </si>
  <si>
    <t>92209-02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</si>
  <si>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</si>
  <si>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</si>
  <si>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</si>
  <si>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</si>
  <si>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96200-09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</si>
  <si>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</si>
  <si>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</si>
  <si>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</si>
  <si>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</si>
  <si>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</si>
  <si>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</si>
  <si>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92162-00</t>
  </si>
  <si>
    <t>Испирање катететра , некласификовано на др месту</t>
  </si>
  <si>
    <t>92518-01</t>
  </si>
  <si>
    <t>Процена интергритета коже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</si>
  <si>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</si>
  <si>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</si>
  <si>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17.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</si>
  <si>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</si>
  <si>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</si>
  <si>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</si>
  <si>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</si>
  <si>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</si>
  <si>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</si>
  <si>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</si>
  <si>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</si>
  <si>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</si>
  <si>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</si>
  <si>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</si>
  <si>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</si>
  <si>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</si>
  <si>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</si>
  <si>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</si>
  <si>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</si>
  <si>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</si>
  <si>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</si>
  <si>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</si>
  <si>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</si>
  <si>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</si>
  <si>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</si>
  <si>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</si>
  <si>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</si>
  <si>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</si>
  <si>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</si>
  <si>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</si>
  <si>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</si>
  <si>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</si>
  <si>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</si>
  <si>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</si>
  <si>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</si>
  <si>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</si>
  <si>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</si>
  <si>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</si>
  <si>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</si>
  <si>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</si>
  <si>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</si>
  <si>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</si>
  <si>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</si>
  <si>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</si>
  <si>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</si>
  <si>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</si>
  <si>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</si>
  <si>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</si>
  <si>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</si>
  <si>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</si>
  <si>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</si>
  <si>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</si>
  <si>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</si>
  <si>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</si>
  <si>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</si>
  <si>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</si>
  <si>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Табела 20.</t>
  </si>
  <si>
    <t>Грана медицине / Врста имплантанта</t>
  </si>
  <si>
    <t>Просечна цена</t>
  </si>
  <si>
    <t>Број лица којима је уграђен материјал</t>
  </si>
  <si>
    <t>1. Абдоминална хирургија и гастроентерологија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</si>
  <si>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</si>
  <si>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</si>
  <si>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</si>
  <si>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</si>
  <si>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</si>
  <si>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</si>
  <si>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</si>
  <si>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</si>
  <si>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</si>
  <si>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</si>
  <si>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</si>
  <si>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</si>
  <si>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</si>
  <si>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</si>
  <si>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</si>
  <si>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</si>
  <si>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Операција халациона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</si>
  <si>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</si>
  <si>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</si>
  <si>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</si>
  <si>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</si>
  <si>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</si>
  <si>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</si>
  <si>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</si>
  <si>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</si>
  <si>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</si>
  <si>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</si>
  <si>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</si>
  <si>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</si>
  <si>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</si>
  <si>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</si>
  <si>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</si>
  <si>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</si>
  <si>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</si>
  <si>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</si>
  <si>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</si>
  <si>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</si>
  <si>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</si>
  <si>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</si>
  <si>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</si>
  <si>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</si>
  <si>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Примена тетанусног токсина</t>
  </si>
  <si>
    <t>Неки други нацин дававања фарм.сред. др и некласификовано фарм. средство</t>
  </si>
  <si>
    <t>090050</t>
  </si>
  <si>
    <t>Испитивање координације покрета</t>
  </si>
  <si>
    <t>Испитивање говорног статуса и гласа батеријом тестова</t>
  </si>
  <si>
    <t>Рехабилитација ринолалија</t>
  </si>
  <si>
    <t>Фонијатријске вежбе</t>
  </si>
  <si>
    <t>Фонијатријске вежбе-вежбе релаксације</t>
  </si>
  <si>
    <t>Артикулациони третман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</si>
  <si>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</si>
  <si>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</si>
  <si>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</si>
  <si>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</si>
  <si>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</si>
  <si>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</si>
  <si>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</si>
  <si>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</si>
  <si>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</si>
  <si>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</si>
  <si>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</si>
  <si>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</si>
  <si>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</si>
  <si>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</si>
  <si>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</si>
  <si>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</si>
  <si>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</si>
  <si>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</si>
  <si>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</si>
  <si>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</si>
  <si>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</si>
  <si>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</si>
  <si>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</si>
  <si>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</si>
  <si>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</si>
  <si>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</si>
  <si>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</si>
  <si>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</si>
  <si>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</si>
  <si>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</si>
  <si>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</si>
  <si>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</si>
  <si>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</si>
  <si>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</si>
  <si>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</si>
  <si>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</si>
  <si>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</si>
  <si>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</si>
  <si>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</si>
  <si>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</si>
  <si>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</si>
  <si>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</si>
  <si>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>Ампутација због поремећаја циркулаторног система, осим горњих екстремитета и прста на нози, са врло тешким КК</t>
  </si>
  <si>
    <t>F11B</t>
  </si>
  <si>
    <t>Ампутација због поремећаја циркулаторног система, осим горњих екстремитета и прста на нози, без врло тешких КК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</si>
  <si>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</si>
  <si>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</si>
  <si>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</si>
  <si>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</si>
  <si>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</si>
  <si>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</si>
  <si>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</si>
  <si>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</si>
  <si>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</si>
  <si>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</si>
  <si>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</si>
  <si>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</si>
  <si>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</si>
  <si>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</si>
  <si>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</si>
  <si>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</si>
  <si>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</si>
  <si>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</si>
  <si>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</si>
  <si>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</si>
  <si>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</si>
  <si>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</si>
  <si>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</si>
  <si>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</si>
  <si>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</si>
  <si>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</si>
  <si>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</si>
  <si>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</si>
  <si>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</si>
  <si>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</si>
  <si>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</si>
  <si>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Услуга остварено I-IX 2021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</si>
  <si>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</si>
  <si>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</si>
  <si>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</si>
  <si>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</si>
  <si>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 xml:space="preserve">Укупан број пацијената на листи чекања на дан 31.12.2019. 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</si>
  <si>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</si>
  <si>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</si>
  <si>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</si>
  <si>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</si>
  <si>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Обрада  опекотине,мање од 10%  површине тела је обрађено или ексцидирано</t>
  </si>
  <si>
    <t>30075-12</t>
  </si>
  <si>
    <t>Биопсија желуца</t>
  </si>
  <si>
    <t>30094-00</t>
  </si>
  <si>
    <t>30216-00</t>
  </si>
  <si>
    <t>30216-01</t>
  </si>
  <si>
    <t>Аспирација апсцеса из коже и подкожног ткива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</si>
  <si>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</si>
  <si>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</si>
  <si>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</si>
  <si>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</si>
  <si>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</si>
  <si>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</si>
  <si>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55048-00</t>
  </si>
  <si>
    <t>Ултразвучни преглед скротума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</si>
  <si>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</si>
  <si>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</si>
  <si>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</si>
  <si>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</si>
  <si>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</si>
  <si>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</si>
  <si>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</si>
  <si>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</si>
  <si>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</si>
  <si>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</si>
  <si>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</si>
  <si>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</si>
  <si>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</si>
  <si>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</si>
  <si>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</si>
  <si>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 xml:space="preserve">Уклањање дрена из трбуха 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</si>
  <si>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</si>
  <si>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</si>
  <si>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009159</t>
  </si>
  <si>
    <t>Интраорална инцизија апсцеса</t>
  </si>
  <si>
    <t>90338-00</t>
  </si>
  <si>
    <t>Инцизија ректума или ануса</t>
  </si>
  <si>
    <t>92097-00</t>
  </si>
  <si>
    <t>Уклањање Т дрена ,осталих дренова из билијарног тракта</t>
  </si>
  <si>
    <t>Ексцизија дебридмен меког ткива</t>
  </si>
  <si>
    <t>Служба офталмологије са ортоптиком</t>
  </si>
  <si>
    <t>000006</t>
  </si>
  <si>
    <t>Специјалистички преглед контролни - доцента и примаријуса</t>
  </si>
  <si>
    <t>Служба неурологије</t>
  </si>
  <si>
    <t>Служба онколошшке дневне болнице</t>
  </si>
  <si>
    <t>Служба интерне медицине</t>
  </si>
  <si>
    <t>Служба физикалне медицине и рехабилитације</t>
  </si>
  <si>
    <t>600001</t>
  </si>
  <si>
    <t>Специјалистички преглед физијатра</t>
  </si>
  <si>
    <t>Служба за инфективне болести -  Стационар и Дневна болница</t>
  </si>
  <si>
    <t xml:space="preserve"> *  Наводе се све остале здравствене услуге осим операција, тј. дијагностичке и терапијске здравствене услуге и интервенције </t>
  </si>
  <si>
    <t>БО дани укупно (Стационар ,дневна болница ,пратиоци)</t>
  </si>
  <si>
    <t>Табела 22.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</si>
  <si>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</si>
  <si>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</si>
  <si>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</si>
  <si>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</si>
  <si>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</si>
  <si>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</si>
  <si>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</si>
  <si>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>96096-00</t>
  </si>
  <si>
    <t xml:space="preserve">Орална нутритивна подршка </t>
  </si>
  <si>
    <t>30068-00</t>
  </si>
  <si>
    <t>Одстрањење странога тела из меког ткива, некласификовано на другом месту</t>
  </si>
  <si>
    <t>30235-00</t>
  </si>
  <si>
    <t>Репарација руптурираног мишића, некласификована на другом месту</t>
  </si>
  <si>
    <t>46363-00</t>
  </si>
  <si>
    <t>Опуштање тетивне овојнице шаке</t>
  </si>
  <si>
    <t>46420-00</t>
  </si>
  <si>
    <t>Примарна репарација тетиве екстензора шаке</t>
  </si>
  <si>
    <t>46426-00</t>
  </si>
  <si>
    <t>Примарна репарација тетиве флексора шаке, проксимално од фиброзне овојнице тетива флексора прстију (у нивоу метакарпалних главица, А1 пули)</t>
  </si>
  <si>
    <t>46494-00</t>
  </si>
  <si>
    <t>Ексцизија ганглиона шаке</t>
  </si>
  <si>
    <t>Уклањање нокта на прсту шаке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</si>
  <si>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</si>
  <si>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</si>
  <si>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</si>
  <si>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</si>
  <si>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</si>
  <si>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</si>
  <si>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</si>
  <si>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</si>
  <si>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</si>
  <si>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</si>
  <si>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47954-00</t>
  </si>
  <si>
    <t>Отворени поступак на овојници тетиве, некласификован на другом месту</t>
  </si>
  <si>
    <t>49315-00</t>
  </si>
  <si>
    <t>Хемиартропластика зглоба кука једне стране са биполарном ендопротезом</t>
  </si>
  <si>
    <t>49318-00</t>
  </si>
  <si>
    <t>90568-01</t>
  </si>
  <si>
    <t>Инцизија бурзе  некласификована на другом месту</t>
  </si>
  <si>
    <t>Инцизија меког ткиванекласификована на другом месту</t>
  </si>
  <si>
    <t>90580-00</t>
  </si>
  <si>
    <t>Дебридман места отвореног прелома</t>
  </si>
  <si>
    <t>90582-02</t>
  </si>
  <si>
    <t>47399-01</t>
  </si>
  <si>
    <t>Отворена репозиција олекраниума са унутрашњом фиксацијом</t>
  </si>
  <si>
    <t>47516-00</t>
  </si>
  <si>
    <t>Тракција због прелома фемура</t>
  </si>
  <si>
    <t>47927-00</t>
  </si>
  <si>
    <t>Одстрањење клина,завртња или жице,некласификовано на другом месту</t>
  </si>
  <si>
    <t>47930-01</t>
  </si>
  <si>
    <t>Одстрањење плоче или интрамедуларног клина</t>
  </si>
  <si>
    <t>Обрада коже и подкожног ткива са ексцизијом</t>
  </si>
  <si>
    <t>30023-01</t>
  </si>
  <si>
    <t>Ексцизијски дебридман меког ткива који захвата кост или хрскавицу</t>
  </si>
  <si>
    <t>Инцисио и дренажа хематома коже и подкожног ткива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</si>
  <si>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</si>
  <si>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</si>
  <si>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</si>
  <si>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30107-00</t>
  </si>
  <si>
    <t>Интравенско давање фарм.средства ,друго и некласификовано фарм.средство</t>
  </si>
  <si>
    <t>Интравенско давање фарм.средства,електролит</t>
  </si>
  <si>
    <t>30111-00</t>
  </si>
  <si>
    <t>Екцизија велике бурсе</t>
  </si>
  <si>
    <t>36800-01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</si>
  <si>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</si>
  <si>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</si>
  <si>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</si>
  <si>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</si>
  <si>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</si>
  <si>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</si>
  <si>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</si>
  <si>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</si>
  <si>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</si>
  <si>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</si>
  <si>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</si>
  <si>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</si>
  <si>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</si>
  <si>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</si>
  <si>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</si>
  <si>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</si>
  <si>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</si>
  <si>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</si>
  <si>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</si>
  <si>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</si>
  <si>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</si>
  <si>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</si>
  <si>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</si>
  <si>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</si>
  <si>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</si>
  <si>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</si>
  <si>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</si>
  <si>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</si>
  <si>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</si>
  <si>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</si>
  <si>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</si>
  <si>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Хемоглобин(крв)(FOBT)у фецесу- имунохемијски</t>
  </si>
  <si>
    <t>L019513</t>
  </si>
  <si>
    <t>Детекција антигена хеликобактери пилоруса имунохроматографским  тестом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</si>
  <si>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</si>
  <si>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</si>
  <si>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</si>
  <si>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</si>
  <si>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</si>
  <si>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</si>
  <si>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</si>
  <si>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</si>
  <si>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</si>
  <si>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</si>
  <si>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</si>
  <si>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</si>
  <si>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</si>
  <si>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</si>
  <si>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</si>
  <si>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</si>
  <si>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</si>
  <si>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</si>
  <si>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</si>
  <si>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</si>
  <si>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</si>
  <si>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</si>
  <si>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</si>
  <si>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</si>
  <si>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</si>
  <si>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L026575-025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</si>
  <si>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</si>
  <si>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</si>
  <si>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</si>
  <si>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</si>
  <si>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</si>
  <si>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Д. ЦИТОГЕНЕТСКА ЛАБОРАТОРИЈА АНАЛИЗЕ УКУПНО</t>
  </si>
  <si>
    <t>БРОЈ ПАЦИЈЕНАТА</t>
  </si>
  <si>
    <t>БРОЈ ПРЕГЛЕДАНИХ УЗОРАКА</t>
  </si>
  <si>
    <t>Ђ.   ОСТАЛЕ ЛАБОРАТОРИЈЕ ____________________   (навести које)</t>
  </si>
  <si>
    <t>БРОЈ ПАЦИЈЕНАТА-УКУПНО</t>
  </si>
  <si>
    <t>БРОЈ ПРЕГЛЕДАНИХ УЗОРАКА-УКУПНО</t>
  </si>
  <si>
    <t>ЛАБОРАТОРИЈСКЕ АНАЛИЗЕ -УКУПНО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</si>
  <si>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</si>
  <si>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</si>
  <si>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</si>
  <si>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</si>
  <si>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</si>
  <si>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38800-00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</si>
  <si>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</si>
  <si>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</si>
  <si>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</si>
  <si>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</si>
  <si>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</si>
  <si>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90661-00</t>
  </si>
  <si>
    <t>Остале инцизије  коже и поткожног ткива</t>
  </si>
  <si>
    <t>90675-00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</si>
  <si>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</si>
  <si>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</si>
  <si>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</si>
  <si>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</si>
  <si>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</si>
  <si>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</si>
  <si>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</si>
  <si>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</si>
  <si>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</si>
  <si>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</si>
  <si>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</si>
  <si>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</si>
  <si>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</si>
  <si>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</si>
  <si>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</si>
  <si>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</si>
  <si>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</si>
  <si>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</si>
  <si>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</si>
  <si>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</si>
  <si>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</si>
  <si>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</si>
  <si>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Табела 19.</t>
  </si>
  <si>
    <t>fulvestrant  L02BA03</t>
  </si>
  <si>
    <t>Faslodex</t>
  </si>
  <si>
    <t>Eqralys</t>
  </si>
  <si>
    <t>Advate</t>
  </si>
  <si>
    <t>1X500ij</t>
  </si>
  <si>
    <t>Табела 21.</t>
  </si>
  <si>
    <t xml:space="preserve">     Укупна вредност </t>
  </si>
  <si>
    <t>Немамо доктора нефролога на субспецијализацији је један  лекар</t>
  </si>
  <si>
    <t>I04Z</t>
  </si>
  <si>
    <t>Замена и поновно повезивање колена</t>
  </si>
  <si>
    <t>ОR000056 (KK19004)</t>
  </si>
  <si>
    <t>OR000056 (KK19003)</t>
  </si>
  <si>
    <t>OR000056 (KK19001)</t>
  </si>
  <si>
    <t>OR000052 (KK19002)</t>
  </si>
  <si>
    <t>OR000052 (KK19005)</t>
  </si>
  <si>
    <t>OR000050 (KK19030)</t>
  </si>
  <si>
    <t>OR000051 (KK19031)</t>
  </si>
  <si>
    <t>OR000053 (KK19003)</t>
  </si>
  <si>
    <t>OR000053 (KK19005)</t>
  </si>
  <si>
    <t>КК19053</t>
  </si>
  <si>
    <t>Тотална примарна цементна ендопротеза колена, полиаксијална, без задње стабилизације, тип 5</t>
  </si>
  <si>
    <t>KK19090</t>
  </si>
  <si>
    <t>КК 19091</t>
  </si>
  <si>
    <t>КК 19092</t>
  </si>
  <si>
    <t>КК 19093</t>
  </si>
  <si>
    <t>Пателарно дугме</t>
  </si>
  <si>
    <t>IS180005</t>
  </si>
  <si>
    <t>Напомена:</t>
  </si>
  <si>
    <t xml:space="preserve">приказана у Плану за 2020. годину 12, уместо првобитних 30 комада на основу </t>
  </si>
  <si>
    <t>Обавештења РФЗЗО Филијала за Подунавски округ, од 29.06.2020.године</t>
  </si>
  <si>
    <t>о увођењу нове здравствене технологије Уградња вештачког колена у рад Опште болнице Стефан Високи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</si>
  <si>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</si>
  <si>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</si>
  <si>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</si>
  <si>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</si>
  <si>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</si>
  <si>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</si>
  <si>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</si>
  <si>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</si>
  <si>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</si>
  <si>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</si>
  <si>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</si>
  <si>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</si>
  <si>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</si>
  <si>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</si>
  <si>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</si>
  <si>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</si>
  <si>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</si>
  <si>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</si>
  <si>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</si>
  <si>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</si>
  <si>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</si>
  <si>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</si>
  <si>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</si>
  <si>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</si>
  <si>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</si>
  <si>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</si>
  <si>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</si>
  <si>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</si>
  <si>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</si>
  <si>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</si>
  <si>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</si>
  <si>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</si>
  <si>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</si>
  <si>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</si>
  <si>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</si>
  <si>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</si>
  <si>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</si>
  <si>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</si>
  <si>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</si>
  <si>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</si>
  <si>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</si>
  <si>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</si>
  <si>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</si>
  <si>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</si>
  <si>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</si>
  <si>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</si>
  <si>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</si>
  <si>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</si>
  <si>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</si>
  <si>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</si>
  <si>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</si>
  <si>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</si>
  <si>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</si>
  <si>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</si>
  <si>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</si>
  <si>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</si>
  <si>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</si>
  <si>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</si>
  <si>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</si>
  <si>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</si>
  <si>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</si>
  <si>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</si>
  <si>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</si>
  <si>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</si>
  <si>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</si>
  <si>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</si>
  <si>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</si>
  <si>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</si>
  <si>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</si>
  <si>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</si>
  <si>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</si>
  <si>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</si>
  <si>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</si>
  <si>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</si>
  <si>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</si>
  <si>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</si>
  <si>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</si>
  <si>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</si>
  <si>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</si>
  <si>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</si>
  <si>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</si>
  <si>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</si>
  <si>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</si>
  <si>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</si>
  <si>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</si>
  <si>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</si>
  <si>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</si>
  <si>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</si>
  <si>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</si>
  <si>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</si>
  <si>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</si>
  <si>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</si>
  <si>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</si>
  <si>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</si>
  <si>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</si>
  <si>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</si>
  <si>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</si>
  <si>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</si>
  <si>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</si>
  <si>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</si>
  <si>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</si>
  <si>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</si>
  <si>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</si>
  <si>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</si>
  <si>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</si>
  <si>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</si>
  <si>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</si>
  <si>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</si>
  <si>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</si>
  <si>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</si>
  <si>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</si>
  <si>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</si>
  <si>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</si>
  <si>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</si>
  <si>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</si>
  <si>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</si>
  <si>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</si>
  <si>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</si>
  <si>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</si>
  <si>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</si>
  <si>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</si>
  <si>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</si>
  <si>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</si>
  <si>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</si>
  <si>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</si>
  <si>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</si>
  <si>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</si>
  <si>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</si>
  <si>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</si>
  <si>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</si>
  <si>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</si>
  <si>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</si>
  <si>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</si>
  <si>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</si>
  <si>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</si>
  <si>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Орално давање фарм.средства инсулин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</si>
  <si>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</si>
  <si>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</si>
  <si>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</si>
  <si>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</si>
  <si>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96199-00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</si>
  <si>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</si>
  <si>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</si>
  <si>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</si>
  <si>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</si>
  <si>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</si>
  <si>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Служба анестезије са реанимацијом</t>
  </si>
  <si>
    <t>13400-00</t>
  </si>
  <si>
    <t xml:space="preserve"> Кардиоверзија</t>
  </si>
  <si>
    <t>13815-00</t>
  </si>
  <si>
    <t>Централна венска катетеризација</t>
  </si>
  <si>
    <t>22007-00</t>
  </si>
  <si>
    <t xml:space="preserve">Ендотрахеална интубација, једнолуменски тубус </t>
  </si>
  <si>
    <t xml:space="preserve"> Пласирање назогастричне сонде</t>
  </si>
  <si>
    <t>92052-00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</si>
  <si>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</si>
  <si>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</si>
  <si>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</si>
  <si>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</si>
  <si>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</si>
  <si>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</si>
  <si>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</si>
  <si>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</si>
  <si>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</si>
  <si>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</si>
  <si>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</si>
  <si>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</si>
  <si>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</si>
  <si>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</si>
  <si>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</si>
  <si>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</si>
  <si>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</si>
  <si>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</si>
  <si>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</si>
  <si>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</si>
  <si>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</si>
  <si>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</si>
  <si>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</si>
  <si>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</si>
  <si>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</si>
  <si>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</si>
  <si>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</si>
  <si>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</si>
  <si>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</si>
  <si>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</si>
  <si>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</si>
  <si>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</si>
  <si>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</si>
  <si>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</si>
  <si>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</si>
  <si>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92515-20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</si>
  <si>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</si>
  <si>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</si>
  <si>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</si>
  <si>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</si>
  <si>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</si>
  <si>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</si>
  <si>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</si>
  <si>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 24 сати и 96 сати</t>
  </si>
  <si>
    <t>310040</t>
  </si>
  <si>
    <t>Континуирана регистрација ЕКГ</t>
  </si>
  <si>
    <t>92058-01</t>
  </si>
  <si>
    <t>Одрзавање катетера пласираног ради администрације лека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</si>
  <si>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</si>
  <si>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</si>
  <si>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</si>
  <si>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</si>
  <si>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Ковид одељења (1,2,3,4,)</t>
  </si>
  <si>
    <t>16 meста</t>
  </si>
  <si>
    <t>*У здравствене сараднике уписани су фармацеутски техничари ,лабораторијски техничари,</t>
  </si>
  <si>
    <t>рендген техничари и физиотерапеутски техничари   и санитарни техничари ,осталих сарадника није било</t>
  </si>
  <si>
    <t>96198-09</t>
  </si>
  <si>
    <t>Интратекално давање фарм.средства</t>
  </si>
  <si>
    <t>009103</t>
  </si>
  <si>
    <t>Интралезијска и перилеѕијска апликација лека</t>
  </si>
  <si>
    <t>L029363</t>
  </si>
  <si>
    <t>Преглед уѕорка добијеног ФНАБ-МЕТОДОМ</t>
  </si>
  <si>
    <t>55044/00</t>
  </si>
  <si>
    <t>Ултразвучни преглед  мушког пелвиса</t>
  </si>
  <si>
    <t>56036-00</t>
  </si>
  <si>
    <t>Компјутерска томографија фасцијалнихкостију и параназалног синуса и мозга са интравенским конт.средством</t>
  </si>
  <si>
    <t>Компјутерска томографија  меких ткива</t>
  </si>
  <si>
    <t>57350-03</t>
  </si>
  <si>
    <t>Спирална ангиографија  компијутеризованом томографијом абдомена са  интраве.конт.средством</t>
  </si>
  <si>
    <t>L000836</t>
  </si>
  <si>
    <t>Тропонин у крви-поцт методом</t>
  </si>
  <si>
    <t>L001925</t>
  </si>
  <si>
    <t>БНП-Б-тип натриуретског пептида у серуму ЦМИА-ЕЦЛИА-ТРАЦЕ</t>
  </si>
  <si>
    <t>L002873</t>
  </si>
  <si>
    <t>ЛДЛ холестерол-у серуму-плаѕми</t>
  </si>
  <si>
    <t>L002857</t>
  </si>
  <si>
    <t>ХДЛ-холестерол  у серуму -плаѕми</t>
  </si>
  <si>
    <t>L003137</t>
  </si>
  <si>
    <t>Имуноглобулин у серуму -плаѕми</t>
  </si>
  <si>
    <t>L003327</t>
  </si>
  <si>
    <t>Инсулин серуму-плаѕми</t>
  </si>
  <si>
    <t>L003517</t>
  </si>
  <si>
    <t>Интерлеукин 6 у серуму -плазми</t>
  </si>
  <si>
    <t>L005256</t>
  </si>
  <si>
    <t>Прогестерон у серуму, плазми</t>
  </si>
  <si>
    <t>L005298</t>
  </si>
  <si>
    <t>Прокалцитони у серуму</t>
  </si>
  <si>
    <t>L005306</t>
  </si>
  <si>
    <t>Пролактин у серуму-плазми</t>
  </si>
  <si>
    <t>L008151</t>
  </si>
  <si>
    <t>Миоглобин у плазми-ПОЦТ-методом</t>
  </si>
  <si>
    <t>L012674</t>
  </si>
  <si>
    <t>Алфа-амилаза у плеуралном пунктату</t>
  </si>
  <si>
    <t>L012716</t>
  </si>
  <si>
    <t>Холестерол у плеуралном пунктату</t>
  </si>
  <si>
    <t>L012849</t>
  </si>
  <si>
    <t>Триглицериди у  плеуралном пунктату</t>
  </si>
  <si>
    <t>L014019</t>
  </si>
  <si>
    <t>Хематокрит у крви</t>
  </si>
  <si>
    <t>L017723</t>
  </si>
  <si>
    <t>Укупан ИГЕ у серуму</t>
  </si>
  <si>
    <t>Цистостомија</t>
  </si>
  <si>
    <t>37604-06</t>
  </si>
  <si>
    <t>Инцизија тестиса</t>
  </si>
  <si>
    <t>Консултација са лекарима везана за фармакотерапију-услугу обавиоспецијалиста</t>
  </si>
  <si>
    <t xml:space="preserve">Уклањање сталног уринарног катетера </t>
  </si>
  <si>
    <t>Испирањ  катетера,некласификовано на другом месту</t>
  </si>
  <si>
    <t>Орално давање фарм.сред.,тромболитичко средство</t>
  </si>
  <si>
    <t>Репарација  тетиве, некласификована на другом месту</t>
  </si>
  <si>
    <t>30375-25</t>
  </si>
  <si>
    <t>Шав лацерације дебелог црева</t>
  </si>
  <si>
    <t>30392-00</t>
  </si>
  <si>
    <t>Отклањање највећег дела интра-абдоминалних лезијаш-дебулкинг</t>
  </si>
  <si>
    <t>30403-00</t>
  </si>
  <si>
    <t>Репарација инцизионе киле</t>
  </si>
  <si>
    <t>30403-01</t>
  </si>
  <si>
    <t>Репарација осталих кила трбушног зида</t>
  </si>
  <si>
    <t>30405-00</t>
  </si>
  <si>
    <t>Репарација инцизионе киле са транспозицијом мишића</t>
  </si>
  <si>
    <t>30425-оо</t>
  </si>
  <si>
    <t>Репарација ,дубоке мултипле трауматске лацерације јетре</t>
  </si>
  <si>
    <t>30454-00</t>
  </si>
  <si>
    <t>Хпледохотомија</t>
  </si>
  <si>
    <t>30455-00</t>
  </si>
  <si>
    <t>Холецистектомија са холедохотомијом и билио дигестивном анастомозом</t>
  </si>
  <si>
    <t>30460-03</t>
  </si>
  <si>
    <t>Холедоходуоденостомија</t>
  </si>
  <si>
    <t>Холедохојејуностомија</t>
  </si>
  <si>
    <t>30614-00</t>
  </si>
  <si>
    <t>Репарација феморалне херније,једнострано</t>
  </si>
  <si>
    <t>32000-01</t>
  </si>
  <si>
    <t>32009-00</t>
  </si>
  <si>
    <t>Тотална колектомија са илеостомом</t>
  </si>
  <si>
    <t>32033-00</t>
  </si>
  <si>
    <t>Успостављање континуитета црева након Хартманове операције</t>
  </si>
  <si>
    <t>32142-01</t>
  </si>
  <si>
    <t>Ексцизија аналног полипа</t>
  </si>
  <si>
    <t>Овариектомија ,једнострана</t>
  </si>
  <si>
    <t>Салпингоовариектомија,једнострана</t>
  </si>
  <si>
    <t>44358-00</t>
  </si>
  <si>
    <t>Ампутација прста на нози са метатарзалном кости</t>
  </si>
  <si>
    <t>44367-02</t>
  </si>
  <si>
    <t>Ампутација испод линије колена</t>
  </si>
  <si>
    <t>90321-00</t>
  </si>
  <si>
    <t>Остале репарације билијарног</t>
  </si>
  <si>
    <t>Површинска локална</t>
  </si>
  <si>
    <t>Уклањање страног тела из коже и поткожног ткива са инцизијом</t>
  </si>
  <si>
    <t>30075-34</t>
  </si>
  <si>
    <t>Биопсија ануса</t>
  </si>
  <si>
    <t>009215</t>
  </si>
  <si>
    <t>Инфилтрациона анестезија</t>
  </si>
  <si>
    <t>Неки други начин давања фарм.средства ,друго и некласификовано-електролит</t>
  </si>
  <si>
    <t>Неки други начин давања фарм.средства ,друго и некласификовано-стерод</t>
  </si>
  <si>
    <t>Дренажа респираторног система без ицизије</t>
  </si>
  <si>
    <t>У служби урологије ради само 1 лекар специјалиста по уговору 30% радног времен,а а три лекара су  на специјализацији.</t>
  </si>
  <si>
    <t>L018218</t>
  </si>
  <si>
    <t>АБО-РхД крвна група,моноклонска антитела-микроепрувета</t>
  </si>
  <si>
    <t>L018457</t>
  </si>
  <si>
    <t>Полиспецифичан директан Цоомбс-ов тест (ДАТ)-микроепрувета</t>
  </si>
  <si>
    <t>L018820</t>
  </si>
  <si>
    <t>Типизација појединачних специфичности Рх фенотипа(Ц.ц.Е.е)-микроепрувета</t>
  </si>
  <si>
    <t>L018853</t>
  </si>
  <si>
    <t>Типизација РхД weak антиген-микроепрувета</t>
  </si>
  <si>
    <t>L018887</t>
  </si>
  <si>
    <t>Типизација РхД антигена-микроепрувета</t>
  </si>
  <si>
    <t>L018978</t>
  </si>
  <si>
    <t>Идентификација еритроцитних антитела ензимом-епрувета</t>
  </si>
  <si>
    <t>L019059</t>
  </si>
  <si>
    <t xml:space="preserve">Скрининг тест еритроцитних антитела (ензимски) - </t>
  </si>
  <si>
    <t>L019075</t>
  </si>
  <si>
    <t>Скрининг тест еритроцитних антитела АХГ-</t>
  </si>
  <si>
    <t>L018200</t>
  </si>
  <si>
    <t>АБО-РхД Ккрвна група,хумана антитела-микроепрувета</t>
  </si>
  <si>
    <t>L018283</t>
  </si>
  <si>
    <t>Интерреакција,еритроцити даваоца и серум примаоца-микроепрувета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</si>
  <si>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</si>
  <si>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</si>
  <si>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</si>
  <si>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</si>
  <si>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</si>
  <si>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</si>
  <si>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L018945</t>
  </si>
  <si>
    <t>Идентификација еритроцитних антитела НаЦл медијум-микроепрувета</t>
  </si>
  <si>
    <t>L018952</t>
  </si>
  <si>
    <t>Идентификација еритроцитних антитела у АХГ медијуму-микроепрувета</t>
  </si>
  <si>
    <t>Рана рехабилитација новорођенчета рођеног у термину,на акушерском одељењу</t>
  </si>
  <si>
    <t>38200-00</t>
  </si>
  <si>
    <t>Катетеризација десне стране срца</t>
  </si>
  <si>
    <t>Вежбе за сколиозу</t>
  </si>
  <si>
    <t>Обука за употребу и привикавање на инвалидна колица</t>
  </si>
  <si>
    <t>Вежбе по Алан Бургер-у</t>
  </si>
  <si>
    <t>81880-00</t>
  </si>
  <si>
    <t>Увежбавање вештина у активностима повезаним са сензорном-сензо-неуралном функцијом</t>
  </si>
  <si>
    <t>96114-00</t>
  </si>
  <si>
    <t>Увежбавање вештина у активностима повезаним са извршним вештинама</t>
  </si>
  <si>
    <t>96141-00</t>
  </si>
  <si>
    <t>Обука вештина у активностима везаним за одржавање здравља</t>
  </si>
  <si>
    <t>96173-00</t>
  </si>
  <si>
    <t>Аудиометрија,електричним аудиторним одговором можданог стабла</t>
  </si>
  <si>
    <t>Узорковање других биолошких материјала</t>
  </si>
  <si>
    <t>Детекција психоактивних супстанци у урину код зависника</t>
  </si>
  <si>
    <t>Саветованје или подучавање о штетности супстанци које  узрокују зависност</t>
  </si>
  <si>
    <t>Седациј,АСА 19</t>
  </si>
  <si>
    <t>92515-40</t>
  </si>
  <si>
    <t>Седација,АСА 40</t>
  </si>
  <si>
    <t>90485-00</t>
  </si>
  <si>
    <t>Остале сутуре лацерација или руптура без повреда</t>
  </si>
  <si>
    <t>96185-00</t>
  </si>
  <si>
    <t>Супортативна психотерапија,некласификована на другом месту</t>
  </si>
  <si>
    <t>92002-00</t>
  </si>
  <si>
    <t>Рехабилитација од алкохола</t>
  </si>
  <si>
    <t>Орално давање фармаколошког средства,тромболитичко средство</t>
  </si>
  <si>
    <t>Инцизија и дренажа апсцеса коже и поткожног ткива</t>
  </si>
  <si>
    <t>47012-00</t>
  </si>
  <si>
    <t>Отворена репозиција ишчашења рамена</t>
  </si>
  <si>
    <t>Интрамускуларно давање фармаколошког средства,антинеопластично средство</t>
  </si>
  <si>
    <t>Интравенско давање фармаколошког средства,инсулин</t>
  </si>
  <si>
    <t>Узорковање крви (венепункција)</t>
  </si>
  <si>
    <t>96198-07</t>
  </si>
  <si>
    <t>Интратекално давање фармаколошког средства,хранљива супстанца</t>
  </si>
  <si>
    <t>Субкутано давање фармаколошког средства,друго и некласификовано фармаколошко средство</t>
  </si>
  <si>
    <t>Поступак одржавања континуиране вентилаторне подршке 24 сата и 96 сати</t>
  </si>
  <si>
    <t>Поступак одржавања неинвазивне вентилаторне подршке 24 сата</t>
  </si>
  <si>
    <t>13706-05</t>
  </si>
  <si>
    <t>Трансфузија гамаглобулина</t>
  </si>
  <si>
    <t>Удружене  здр. Процедуре ,социјални рад</t>
  </si>
  <si>
    <t>Интравенско давање фарм. средства,анти неопластично сред.</t>
  </si>
  <si>
    <t>96200-04</t>
  </si>
  <si>
    <t>Субкутано давање фарм.сред. , антидот</t>
  </si>
  <si>
    <t>45671-00</t>
  </si>
  <si>
    <t>Реконструкција усне са режњем,једини или први</t>
  </si>
  <si>
    <t>009182</t>
  </si>
  <si>
    <t>Малигни тумори усне -ексцизија</t>
  </si>
  <si>
    <t>31423-01</t>
  </si>
  <si>
    <t>Регионална ексцизија лимфних чворова на врату</t>
  </si>
  <si>
    <t xml:space="preserve"> Реконструкција ране  спољашњег ува</t>
  </si>
  <si>
    <t>30052-02</t>
  </si>
  <si>
    <t>Репарација ране на усни</t>
  </si>
  <si>
    <t>Миринготомија ,једнострана</t>
  </si>
  <si>
    <t>90146-00</t>
  </si>
  <si>
    <t>Остале процедуре на тонзилама или аденоидима</t>
  </si>
  <si>
    <t>11324-00</t>
  </si>
  <si>
    <t>Тимпанометрија стандардним пробним тоном</t>
  </si>
  <si>
    <t>Ендотрахеална интубација ,једнолуменски тубус</t>
  </si>
  <si>
    <t xml:space="preserve">Инцизија пљувачних жлезда </t>
  </si>
  <si>
    <t>30266-01</t>
  </si>
  <si>
    <t>Марсупијализација цисте на пљувачним жлездама или каналима</t>
  </si>
  <si>
    <t>Уллањање калкулуса из пљувачних жлезда или канала</t>
  </si>
  <si>
    <t>30313-00</t>
  </si>
  <si>
    <t>Ексцизија тиреоглосалне цисте</t>
  </si>
  <si>
    <t>30314-00</t>
  </si>
  <si>
    <t>Радикална ексцизија тиреоглосалне цисте или фистуле</t>
  </si>
  <si>
    <t>Ексцизија лезије на кожи и поткожном ткиву носа</t>
  </si>
  <si>
    <t>Ексцизија лезије на кожи поткожном ткиву усне</t>
  </si>
  <si>
    <t>Ексцизија лезије на кожи и поткожном ткиву врата</t>
  </si>
  <si>
    <t>Ексцизија полипа на спољашњем уву</t>
  </si>
  <si>
    <t>41626-01</t>
  </si>
  <si>
    <t>Миринготомија ,обострана</t>
  </si>
  <si>
    <t>41632-00</t>
  </si>
  <si>
    <t>Миринготомија ,са инсерцијом тубе ,једнострана</t>
  </si>
  <si>
    <t>Миринготомија ,са инсерцијом тубе ,обострана</t>
  </si>
  <si>
    <t>41653-00</t>
  </si>
  <si>
    <t xml:space="preserve">Преглед носне шупљине и или постназалног простора </t>
  </si>
  <si>
    <t>Уклањање назалних полипа</t>
  </si>
  <si>
    <t xml:space="preserve">Септопластика </t>
  </si>
  <si>
    <t>41674-01</t>
  </si>
  <si>
    <t>Каутеризација или дијатермија носне преграде</t>
  </si>
  <si>
    <t>41683-00</t>
  </si>
  <si>
    <t xml:space="preserve">Раздвајање адхезија </t>
  </si>
  <si>
    <t>Хирушки прелом носне шкољке ,једнострани</t>
  </si>
  <si>
    <t>Хирушки прелом носне шкољке ,обострани</t>
  </si>
  <si>
    <t>41686-01</t>
  </si>
  <si>
    <t>Радикална максиларна антростомија,једнострана</t>
  </si>
  <si>
    <t>Радикална максиларна антростомија,обострана</t>
  </si>
  <si>
    <t>41737-02</t>
  </si>
  <si>
    <t>Етмоидектомија, једнострана</t>
  </si>
  <si>
    <t>41737-09</t>
  </si>
  <si>
    <t>Фронтална синусектомија</t>
  </si>
  <si>
    <t>41785-01</t>
  </si>
  <si>
    <t>Парцијална фарингектомија са тоталном глосектомијом</t>
  </si>
  <si>
    <t>Тонзилектомија са аденоидектомије</t>
  </si>
  <si>
    <t>Ригидна езофагоскопија са екстракцијом страног тела</t>
  </si>
  <si>
    <t>41855-00</t>
  </si>
  <si>
    <t xml:space="preserve">Микроларингоскопија </t>
  </si>
  <si>
    <t>Отворена трахеостомија ,стална</t>
  </si>
  <si>
    <t>41889-00</t>
  </si>
  <si>
    <t xml:space="preserve">Бронхоскопија </t>
  </si>
  <si>
    <t>45506-00</t>
  </si>
  <si>
    <t>Ревизија ожиљка на лицу дужине три центиметра и мање</t>
  </si>
  <si>
    <t>45512-00</t>
  </si>
  <si>
    <t xml:space="preserve">Ревизија ожиљка на лицу дужине више од три центиметра </t>
  </si>
  <si>
    <t>Корекција клемпавог ува</t>
  </si>
  <si>
    <t>45665-00</t>
  </si>
  <si>
    <t>Клинаста ексцизија усне пуне дебљине</t>
  </si>
  <si>
    <t>Клинаста ексцизија  ува пуне дебљине</t>
  </si>
  <si>
    <t>Трансфузија крвних  деривата</t>
  </si>
  <si>
    <t>96012-00</t>
  </si>
  <si>
    <t xml:space="preserve">Процена говора </t>
  </si>
  <si>
    <t>96014-00</t>
  </si>
  <si>
    <t>Процена језичких способ.</t>
  </si>
  <si>
    <t>Орално давање фармак.средства,тромболитичко сред.</t>
  </si>
  <si>
    <t>U9011802</t>
  </si>
  <si>
    <t>Репозициони маневар за лечење бенигног пароксизмалног вертига</t>
  </si>
  <si>
    <t>50130-00</t>
  </si>
  <si>
    <t>Примена спољашњег фиксатора,некл.на другом месту</t>
  </si>
  <si>
    <t>50303-00</t>
  </si>
  <si>
    <t>Продужење екстремитета</t>
  </si>
  <si>
    <t>Екцизијски дебриодман меког ткива</t>
  </si>
  <si>
    <t>30107-01</t>
  </si>
  <si>
    <t>Ексцизија мале бурзе</t>
  </si>
  <si>
    <t>Ексцизија бекерове цисте</t>
  </si>
  <si>
    <t>46366-00</t>
  </si>
  <si>
    <t xml:space="preserve">Субкутана фасциотомија због дипитренове </t>
  </si>
  <si>
    <t>46432-00</t>
  </si>
  <si>
    <t>Примарна репарација тетиве флексора шаке</t>
  </si>
  <si>
    <r>
      <rPr>
        <sz val="9"/>
        <rFont val="Arial"/>
        <family val="2"/>
      </rPr>
      <t>Specijalistički pregled prvi</t>
    </r>
  </si>
  <si>
    <r>
      <rPr>
        <sz val="9"/>
        <rFont val="Arial"/>
        <family val="2"/>
      </rPr>
      <t>Specijalistički pregled kontrolni</t>
    </r>
  </si>
  <si>
    <r>
      <rPr>
        <sz val="9"/>
        <rFont val="Arial"/>
        <family val="2"/>
      </rPr>
      <t>Specijalistički pregled prvi - docenta i primarijusa</t>
    </r>
  </si>
  <si>
    <r>
      <rPr>
        <sz val="9"/>
        <rFont val="Arial"/>
        <family val="2"/>
      </rPr>
      <t>Specijalistički pregled kontrolni - docenta i primarijusa</t>
    </r>
  </si>
  <si>
    <r>
      <rPr>
        <sz val="9"/>
        <rFont val="Arial"/>
        <family val="2"/>
      </rPr>
      <t>Obrada paradontalnog džepa po zubu</t>
    </r>
  </si>
  <si>
    <r>
      <rPr>
        <sz val="9"/>
        <rFont val="Arial"/>
        <family val="2"/>
      </rPr>
      <t xml:space="preserve">Primena transplantata vezivnog tkiva i periosta u lečenju parod.
</t>
    </r>
    <r>
      <rPr>
        <sz val="9"/>
        <rFont val="Arial"/>
        <family val="2"/>
      </rPr>
      <t>(po zubu)</t>
    </r>
  </si>
  <si>
    <r>
      <rPr>
        <sz val="9"/>
        <rFont val="Arial"/>
        <family val="2"/>
      </rPr>
      <t>Inrtalezijska i perilezijska aplikacija leka</t>
    </r>
  </si>
  <si>
    <r>
      <rPr>
        <sz val="9"/>
        <rFont val="Arial"/>
        <family val="2"/>
      </rPr>
      <t>Maligni tumori usne - &amp;quot;V&amp;quot; ekscizija</t>
    </r>
  </si>
  <si>
    <r>
      <rPr>
        <sz val="9"/>
        <rFont val="Arial"/>
        <family val="2"/>
      </rPr>
      <t>Uklanjanje konaca</t>
    </r>
  </si>
  <si>
    <r>
      <rPr>
        <sz val="9"/>
        <rFont val="Arial"/>
        <family val="2"/>
      </rPr>
      <t>Površinska lokalna anestezija</t>
    </r>
  </si>
  <si>
    <r>
      <rPr>
        <sz val="9"/>
        <rFont val="Arial"/>
        <family val="2"/>
      </rPr>
      <t>Infiltraciona anestezija</t>
    </r>
  </si>
  <si>
    <r>
      <rPr>
        <sz val="9"/>
        <rFont val="Arial"/>
        <family val="2"/>
      </rPr>
      <t>Uklanjanje krusta, pokrova bula ili nekrotičnih naslaga</t>
    </r>
  </si>
  <si>
    <r>
      <rPr>
        <sz val="10"/>
        <rFont val="Arial"/>
        <family val="2"/>
      </rPr>
      <t>01scan</t>
    </r>
  </si>
  <si>
    <r>
      <rPr>
        <sz val="9"/>
        <rFont val="Arial"/>
        <family val="2"/>
      </rPr>
      <t>Skener materijal</t>
    </r>
  </si>
  <si>
    <r>
      <rPr>
        <sz val="9"/>
        <rFont val="Arial"/>
        <family val="2"/>
      </rPr>
      <t>Grupna psihoterapija</t>
    </r>
  </si>
  <si>
    <r>
      <rPr>
        <sz val="9"/>
        <rFont val="Arial"/>
        <family val="2"/>
      </rPr>
      <t>Socioterapijski rad sa članovima porodice ili kolektiva</t>
    </r>
  </si>
  <si>
    <r>
      <rPr>
        <sz val="9"/>
        <rFont val="Arial"/>
        <family val="2"/>
      </rPr>
      <t>Specijalistički psihijatrijski pregled prvi</t>
    </r>
  </si>
  <si>
    <r>
      <rPr>
        <sz val="9"/>
        <rFont val="Arial"/>
        <family val="2"/>
      </rPr>
      <t>Specijalistički psihijatrijski pregled ponovni</t>
    </r>
  </si>
  <si>
    <r>
      <rPr>
        <sz val="9"/>
        <rFont val="Arial"/>
        <family val="2"/>
      </rPr>
      <t>Plasiranje braunile</t>
    </r>
  </si>
  <si>
    <r>
      <rPr>
        <sz val="10"/>
        <rFont val="Arial"/>
        <family val="2"/>
      </rPr>
      <t>11212-00</t>
    </r>
  </si>
  <si>
    <r>
      <rPr>
        <sz val="9"/>
        <rFont val="Arial"/>
        <family val="2"/>
      </rPr>
      <t>Pregled očnog dna</t>
    </r>
  </si>
  <si>
    <r>
      <rPr>
        <sz val="10"/>
        <rFont val="Arial"/>
        <family val="2"/>
      </rPr>
      <t>11312-00</t>
    </r>
  </si>
  <si>
    <r>
      <rPr>
        <sz val="9"/>
        <rFont val="Arial"/>
        <family val="2"/>
      </rPr>
      <t xml:space="preserve">Audiometrija, vazdušna i koštana sprovodljivost, standardna
</t>
    </r>
    <r>
      <rPr>
        <sz val="9"/>
        <rFont val="Arial"/>
        <family val="2"/>
      </rPr>
      <t>tehnika</t>
    </r>
  </si>
  <si>
    <r>
      <rPr>
        <sz val="10"/>
        <rFont val="Arial"/>
        <family val="2"/>
      </rPr>
      <t>11324-00</t>
    </r>
  </si>
  <si>
    <r>
      <rPr>
        <sz val="9"/>
        <rFont val="Arial"/>
        <family val="2"/>
      </rPr>
      <t>Timpanometrija standardnim probnim tonom</t>
    </r>
  </si>
  <si>
    <r>
      <rPr>
        <sz val="10"/>
        <rFont val="Arial"/>
        <family val="2"/>
      </rPr>
      <t>11336-00</t>
    </r>
  </si>
  <si>
    <r>
      <rPr>
        <sz val="9"/>
        <rFont val="Arial"/>
        <family val="2"/>
      </rPr>
      <t>Simultani bitermalni kalorički test labirinta</t>
    </r>
  </si>
  <si>
    <r>
      <rPr>
        <sz val="10"/>
        <rFont val="Arial"/>
        <family val="2"/>
      </rPr>
      <t>11500-00</t>
    </r>
  </si>
  <si>
    <r>
      <rPr>
        <sz val="9"/>
        <rFont val="Arial"/>
        <family val="2"/>
      </rPr>
      <t>Bronhospirometrija</t>
    </r>
  </si>
  <si>
    <r>
      <rPr>
        <sz val="10"/>
        <rFont val="Arial"/>
        <family val="2"/>
      </rPr>
      <t>11503-05</t>
    </r>
  </si>
  <si>
    <r>
      <rPr>
        <sz val="9"/>
        <rFont val="Arial"/>
        <family val="2"/>
      </rPr>
      <t>Spiroergometrija sa vežbanjem</t>
    </r>
  </si>
  <si>
    <r>
      <rPr>
        <sz val="10"/>
        <rFont val="Arial"/>
        <family val="2"/>
      </rPr>
      <t>11503-14</t>
    </r>
  </si>
  <si>
    <r>
      <rPr>
        <sz val="9"/>
        <rFont val="Arial"/>
        <family val="2"/>
      </rPr>
      <t xml:space="preserve">Merenje ventilatornog i/ili okluzijskog pritiska kao odgovor na
</t>
    </r>
    <r>
      <rPr>
        <sz val="9"/>
        <rFont val="Arial"/>
        <family val="2"/>
      </rPr>
      <t>progresivnu hiperkapniju i hipoksiju</t>
    </r>
  </si>
  <si>
    <r>
      <rPr>
        <sz val="10"/>
        <rFont val="Arial"/>
        <family val="2"/>
      </rPr>
      <t>11506-00</t>
    </r>
  </si>
  <si>
    <r>
      <rPr>
        <sz val="9"/>
        <rFont val="Arial"/>
        <family val="2"/>
      </rPr>
      <t>Ostala merenja respiratorne funkcije</t>
    </r>
  </si>
  <si>
    <r>
      <rPr>
        <sz val="10"/>
        <rFont val="Arial"/>
        <family val="2"/>
      </rPr>
      <t>11615-00</t>
    </r>
  </si>
  <si>
    <r>
      <rPr>
        <sz val="9"/>
        <rFont val="Arial"/>
        <family val="2"/>
      </rPr>
      <t>Merenje periferne temperature (na prstu)</t>
    </r>
  </si>
  <si>
    <r>
      <rPr>
        <sz val="10"/>
        <rFont val="Arial"/>
        <family val="2"/>
      </rPr>
      <t>11700-00</t>
    </r>
  </si>
  <si>
    <r>
      <rPr>
        <sz val="9"/>
        <rFont val="Arial"/>
        <family val="2"/>
      </rPr>
      <t>Ostale elektrokardiografije (EKG)</t>
    </r>
  </si>
  <si>
    <r>
      <rPr>
        <sz val="10"/>
        <rFont val="Arial"/>
        <family val="2"/>
      </rPr>
      <t>11709-00</t>
    </r>
  </si>
  <si>
    <r>
      <rPr>
        <sz val="9"/>
        <rFont val="Arial"/>
        <family val="2"/>
      </rPr>
      <t>Holter ambulatorno kontinuirano EKG snimanje</t>
    </r>
  </si>
  <si>
    <r>
      <rPr>
        <sz val="10"/>
        <rFont val="Arial"/>
        <family val="2"/>
      </rPr>
      <t>11710-00</t>
    </r>
  </si>
  <si>
    <r>
      <rPr>
        <sz val="9"/>
        <rFont val="Arial"/>
        <family val="2"/>
      </rPr>
      <t xml:space="preserve">Ambulatorni EKG aktiviran od strane pacijenta, snimanje
</t>
    </r>
    <r>
      <rPr>
        <sz val="9"/>
        <rFont val="Arial"/>
        <family val="2"/>
      </rPr>
      <t>najmanje 20 sekundi pre i 15 sekundi posle svakog aktiviranja</t>
    </r>
  </si>
  <si>
    <r>
      <rPr>
        <sz val="10"/>
        <rFont val="Arial"/>
        <family val="2"/>
      </rPr>
      <t>12000-00</t>
    </r>
  </si>
  <si>
    <r>
      <rPr>
        <sz val="9"/>
        <rFont val="Arial"/>
        <family val="2"/>
      </rPr>
      <t>Test kožne osetljivosti sa ≤ 20 alergena</t>
    </r>
  </si>
  <si>
    <r>
      <rPr>
        <sz val="10"/>
        <rFont val="Arial"/>
        <family val="2"/>
      </rPr>
      <t>12003-00</t>
    </r>
  </si>
  <si>
    <r>
      <rPr>
        <sz val="9"/>
        <rFont val="Arial"/>
        <family val="2"/>
      </rPr>
      <t>Test kožne osetljivosti sa ≥ 21 alergena</t>
    </r>
  </si>
  <si>
    <r>
      <rPr>
        <sz val="9"/>
        <rFont val="Arial"/>
        <family val="2"/>
      </rPr>
      <t xml:space="preserve">Uzimanje materijala sa kože i vidljivih sluzokoža za mikološki,
</t>
    </r>
    <r>
      <rPr>
        <sz val="9"/>
        <rFont val="Arial"/>
        <family val="2"/>
      </rPr>
      <t>bakteriološki i citološki pregled</t>
    </r>
  </si>
  <si>
    <r>
      <rPr>
        <sz val="10"/>
        <rFont val="Arial"/>
        <family val="2"/>
      </rPr>
      <t>13100-00</t>
    </r>
  </si>
  <si>
    <r>
      <rPr>
        <sz val="9"/>
        <rFont val="Arial"/>
        <family val="2"/>
      </rPr>
      <t>Hemodijaliza</t>
    </r>
  </si>
  <si>
    <r>
      <rPr>
        <sz val="10"/>
        <rFont val="Arial"/>
        <family val="2"/>
      </rPr>
      <t>13100-03</t>
    </r>
  </si>
  <si>
    <r>
      <rPr>
        <sz val="9"/>
        <rFont val="Arial"/>
        <family val="2"/>
      </rPr>
      <t>Intermitentna hemodiafiltracija</t>
    </r>
  </si>
  <si>
    <r>
      <rPr>
        <sz val="10"/>
        <rFont val="Arial"/>
        <family val="2"/>
      </rPr>
      <t>13312-00</t>
    </r>
  </si>
  <si>
    <r>
      <rPr>
        <sz val="9"/>
        <rFont val="Arial"/>
        <family val="2"/>
      </rPr>
      <t>Vađenje krvi novorođenčeta u dijagnostičke svrhe</t>
    </r>
  </si>
  <si>
    <r>
      <rPr>
        <sz val="10"/>
        <rFont val="Arial"/>
        <family val="2"/>
      </rPr>
      <t>13400-00</t>
    </r>
  </si>
  <si>
    <r>
      <rPr>
        <sz val="9"/>
        <rFont val="Arial"/>
        <family val="2"/>
      </rPr>
      <t>Kardioverzija</t>
    </r>
  </si>
  <si>
    <r>
      <rPr>
        <sz val="10"/>
        <rFont val="Arial"/>
        <family val="2"/>
      </rPr>
      <t>13706-02</t>
    </r>
  </si>
  <si>
    <r>
      <rPr>
        <sz val="9"/>
        <rFont val="Arial"/>
        <family val="2"/>
      </rPr>
      <t>Transfuzija eritrocita</t>
    </r>
  </si>
  <si>
    <r>
      <rPr>
        <sz val="10"/>
        <rFont val="Arial"/>
        <family val="2"/>
      </rPr>
      <t>13706-05</t>
    </r>
  </si>
  <si>
    <r>
      <rPr>
        <sz val="9"/>
        <rFont val="Arial"/>
        <family val="2"/>
      </rPr>
      <t>Transfuzija gama globulina</t>
    </r>
  </si>
  <si>
    <r>
      <rPr>
        <sz val="10"/>
        <rFont val="Arial"/>
        <family val="2"/>
      </rPr>
      <t>13757-00</t>
    </r>
  </si>
  <si>
    <r>
      <rPr>
        <sz val="9"/>
        <rFont val="Arial"/>
        <family val="2"/>
      </rPr>
      <t>Terapijska venesekcija</t>
    </r>
  </si>
  <si>
    <r>
      <rPr>
        <sz val="10"/>
        <rFont val="Arial"/>
        <family val="2"/>
      </rPr>
      <t>13815-00</t>
    </r>
  </si>
  <si>
    <r>
      <rPr>
        <sz val="9"/>
        <rFont val="Arial"/>
        <family val="2"/>
      </rPr>
      <t>Centralna venska kateterizacija</t>
    </r>
  </si>
  <si>
    <r>
      <rPr>
        <sz val="10"/>
        <rFont val="Arial"/>
        <family val="2"/>
      </rPr>
      <t>13839-00</t>
    </r>
  </si>
  <si>
    <r>
      <rPr>
        <sz val="9"/>
        <rFont val="Arial"/>
        <family val="2"/>
      </rPr>
      <t>Vađenje krvi u dijagnostičke svrhe</t>
    </r>
  </si>
  <si>
    <r>
      <rPr>
        <sz val="10"/>
        <rFont val="Arial"/>
        <family val="2"/>
      </rPr>
      <t>13882-00</t>
    </r>
  </si>
  <si>
    <r>
      <rPr>
        <sz val="9"/>
        <rFont val="Arial"/>
        <family val="2"/>
      </rPr>
      <t xml:space="preserve">Postupak održavanja kontinuirane ventilatorne podrške, ≤ 24
</t>
    </r>
    <r>
      <rPr>
        <sz val="9"/>
        <rFont val="Arial"/>
        <family val="2"/>
      </rPr>
      <t>sata</t>
    </r>
  </si>
  <si>
    <r>
      <rPr>
        <sz val="10"/>
        <rFont val="Arial"/>
        <family val="2"/>
      </rPr>
      <t>13882-01</t>
    </r>
  </si>
  <si>
    <r>
      <rPr>
        <sz val="9"/>
        <rFont val="Arial"/>
        <family val="2"/>
      </rPr>
      <t xml:space="preserve">Postupak održavanja kontinuirane ventilatorne podrške, &amp;gt; 24
</t>
    </r>
    <r>
      <rPr>
        <sz val="9"/>
        <rFont val="Arial"/>
        <family val="2"/>
      </rPr>
      <t>sati i &amp;lt; 96 sati</t>
    </r>
  </si>
  <si>
    <r>
      <rPr>
        <sz val="10"/>
        <rFont val="Arial"/>
        <family val="2"/>
      </rPr>
      <t>13882-02</t>
    </r>
  </si>
  <si>
    <r>
      <rPr>
        <sz val="9"/>
        <rFont val="Arial"/>
        <family val="2"/>
      </rPr>
      <t>Postupak održavanja kontinuirane ventilatorne podrške, ≥ 96 sati</t>
    </r>
  </si>
  <si>
    <r>
      <rPr>
        <sz val="10"/>
        <rFont val="Arial"/>
        <family val="2"/>
      </rPr>
      <t>13942-02</t>
    </r>
  </si>
  <si>
    <r>
      <rPr>
        <sz val="9"/>
        <rFont val="Arial"/>
        <family val="2"/>
      </rPr>
      <t>Održavanje uređaja za davanje leka</t>
    </r>
  </si>
  <si>
    <r>
      <rPr>
        <sz val="10"/>
        <rFont val="Arial"/>
        <family val="2"/>
      </rPr>
      <t>14200-00</t>
    </r>
  </si>
  <si>
    <r>
      <rPr>
        <sz val="9"/>
        <rFont val="Arial"/>
        <family val="2"/>
      </rPr>
      <t>Gastrična lavaža</t>
    </r>
  </si>
  <si>
    <r>
      <rPr>
        <sz val="10"/>
        <rFont val="Arial"/>
        <family val="2"/>
      </rPr>
      <t>16511-00</t>
    </r>
  </si>
  <si>
    <r>
      <rPr>
        <sz val="9"/>
        <rFont val="Arial"/>
        <family val="2"/>
      </rPr>
      <t>Primena serklaža na grlić materice</t>
    </r>
  </si>
  <si>
    <r>
      <rPr>
        <sz val="10"/>
        <rFont val="Arial"/>
        <family val="2"/>
      </rPr>
      <t>16512-00</t>
    </r>
  </si>
  <si>
    <r>
      <rPr>
        <sz val="9"/>
        <rFont val="Arial"/>
        <family val="2"/>
      </rPr>
      <t>Skidanje konca serklaža</t>
    </r>
  </si>
  <si>
    <r>
      <rPr>
        <sz val="10"/>
        <rFont val="Arial"/>
        <family val="2"/>
      </rPr>
      <t>16514-01</t>
    </r>
  </si>
  <si>
    <r>
      <rPr>
        <sz val="9"/>
        <rFont val="Arial"/>
        <family val="2"/>
      </rPr>
      <t>Eksterni CTG monitoring fetusa</t>
    </r>
  </si>
  <si>
    <r>
      <rPr>
        <sz val="10"/>
        <rFont val="Arial"/>
        <family val="2"/>
      </rPr>
      <t>16520-02</t>
    </r>
  </si>
  <si>
    <r>
      <rPr>
        <sz val="9"/>
        <rFont val="Arial"/>
        <family val="2"/>
      </rPr>
      <t>Elektivni carski rez sa rezom na donjem segmentu materice</t>
    </r>
  </si>
  <si>
    <r>
      <rPr>
        <sz val="10"/>
        <rFont val="Arial"/>
        <family val="2"/>
      </rPr>
      <t>16520-03</t>
    </r>
  </si>
  <si>
    <r>
      <rPr>
        <sz val="9"/>
        <rFont val="Arial"/>
        <family val="2"/>
      </rPr>
      <t>Hitan carski rez sa rezom na donjem segmentu materice</t>
    </r>
  </si>
  <si>
    <r>
      <rPr>
        <sz val="10"/>
        <rFont val="Arial"/>
        <family val="2"/>
      </rPr>
      <t>16564-00</t>
    </r>
  </si>
  <si>
    <r>
      <rPr>
        <sz val="9"/>
        <rFont val="Arial"/>
        <family val="2"/>
      </rPr>
      <t xml:space="preserve">Postpartalna evakuacija sadržaja materice dilatacijom
</t>
    </r>
    <r>
      <rPr>
        <sz val="9"/>
        <rFont val="Arial"/>
        <family val="2"/>
      </rPr>
      <t>cervikalnog kanala i kiretažom</t>
    </r>
  </si>
  <si>
    <r>
      <rPr>
        <sz val="10"/>
        <rFont val="Arial"/>
        <family val="2"/>
      </rPr>
      <t>16571-00</t>
    </r>
  </si>
  <si>
    <r>
      <rPr>
        <sz val="9"/>
        <rFont val="Arial"/>
        <family val="2"/>
      </rPr>
      <t>Sutura rupture grlića materice nakon porođaja</t>
    </r>
  </si>
  <si>
    <r>
      <rPr>
        <sz val="9"/>
        <rFont val="Arial"/>
        <family val="2"/>
      </rPr>
      <t>Spec pregled kontrolni</t>
    </r>
  </si>
  <si>
    <r>
      <rPr>
        <sz val="10"/>
        <rFont val="Arial"/>
        <family val="2"/>
      </rPr>
      <t>22007-00</t>
    </r>
  </si>
  <si>
    <r>
      <rPr>
        <sz val="9"/>
        <rFont val="Arial"/>
        <family val="2"/>
      </rPr>
      <t>Endotrahealna intubacija, jednolumenski tubus</t>
    </r>
  </si>
  <si>
    <r>
      <rPr>
        <sz val="10"/>
        <rFont val="Arial"/>
        <family val="2"/>
      </rPr>
      <t>22007-01</t>
    </r>
  </si>
  <si>
    <r>
      <rPr>
        <sz val="9"/>
        <rFont val="Arial"/>
        <family val="2"/>
      </rPr>
      <t>Održavanje endotrahealne intubacije, jednolumenski tubus</t>
    </r>
  </si>
  <si>
    <r>
      <rPr>
        <sz val="10"/>
        <rFont val="Arial"/>
        <family val="2"/>
      </rPr>
      <t>22065-00</t>
    </r>
  </si>
  <si>
    <r>
      <rPr>
        <sz val="9"/>
        <rFont val="Arial"/>
        <family val="2"/>
      </rPr>
      <t>Terapija hladnoćom</t>
    </r>
  </si>
  <si>
    <r>
      <rPr>
        <sz val="9"/>
        <rFont val="Arial"/>
        <family val="2"/>
      </rPr>
      <t>Savetovanje ili informisanje pacijenta o primeni propisanog leka</t>
    </r>
  </si>
  <si>
    <r>
      <rPr>
        <sz val="9"/>
        <rFont val="Arial"/>
        <family val="2"/>
      </rPr>
      <t xml:space="preserve">Konsultacija sa lekarima vezana za farmakoterapiju (uslugu
</t>
    </r>
    <r>
      <rPr>
        <sz val="9"/>
        <rFont val="Arial"/>
        <family val="2"/>
      </rPr>
      <t>obavlja specijalista)</t>
    </r>
  </si>
  <si>
    <r>
      <rPr>
        <sz val="9"/>
        <rFont val="Arial"/>
        <family val="2"/>
      </rPr>
      <t>Praćenje terapijskog delovanja leka (uslugu obavlja specijalista)</t>
    </r>
  </si>
  <si>
    <r>
      <rPr>
        <sz val="9"/>
        <rFont val="Arial"/>
        <family val="2"/>
      </rPr>
      <t>Praćenje potencijalno neželjene reakcije pacijenta na lek</t>
    </r>
  </si>
  <si>
    <r>
      <rPr>
        <sz val="9"/>
        <rFont val="Arial"/>
        <family val="2"/>
      </rPr>
      <t>Praćenje sprovođenja utvrđenih terapijskih protokola lečenja</t>
    </r>
  </si>
  <si>
    <r>
      <rPr>
        <sz val="9"/>
        <rFont val="Arial"/>
        <family val="2"/>
      </rPr>
      <t>Koleni zglob - punkcija</t>
    </r>
  </si>
  <si>
    <r>
      <rPr>
        <sz val="9"/>
        <rFont val="Arial"/>
        <family val="2"/>
      </rPr>
      <t>Pojedinačna prijava zarazne bolesti</t>
    </r>
  </si>
  <si>
    <r>
      <rPr>
        <sz val="9"/>
        <rFont val="Arial"/>
        <family val="2"/>
      </rPr>
      <t>Evidentiranje prijave zarazne bolesti</t>
    </r>
  </si>
  <si>
    <r>
      <rPr>
        <sz val="9"/>
        <rFont val="Arial"/>
        <family val="2"/>
      </rPr>
      <t>Uzorkovanje i slanje materijala za laboratorijsko ispitivanje</t>
    </r>
  </si>
  <si>
    <r>
      <rPr>
        <sz val="9"/>
        <rFont val="Arial"/>
        <family val="2"/>
      </rPr>
      <t>Tumačenje rezultata laboratorijskog ispitivanja po uzorku</t>
    </r>
  </si>
  <si>
    <r>
      <rPr>
        <sz val="9"/>
        <rFont val="Arial"/>
        <family val="2"/>
      </rPr>
      <t>Antropometrijska merenja kod ispitivanja uhranjenosti pojedinca: telesna težina tela, telesna visina, debljina kožnog nabora na četiri tačke, obim nadlaktice, obim struka, obim kukova.</t>
    </r>
  </si>
  <si>
    <r>
      <rPr>
        <sz val="10"/>
        <rFont val="Arial"/>
        <family val="2"/>
      </rPr>
      <t>30010-00</t>
    </r>
  </si>
  <si>
    <r>
      <rPr>
        <sz val="9"/>
        <rFont val="Arial"/>
        <family val="2"/>
      </rPr>
      <t>Previjanje opekotine, manje od 10% površine tela je previjeno</t>
    </r>
  </si>
  <si>
    <r>
      <rPr>
        <sz val="10"/>
        <rFont val="Arial"/>
        <family val="2"/>
      </rPr>
      <t>30023-00</t>
    </r>
  </si>
  <si>
    <r>
      <rPr>
        <sz val="9"/>
        <rFont val="Arial"/>
        <family val="2"/>
      </rPr>
      <t>Ekscizijski debridman mekog tkiva</t>
    </r>
  </si>
  <si>
    <r>
      <rPr>
        <sz val="10"/>
        <rFont val="Arial"/>
        <family val="2"/>
      </rPr>
      <t>30026-00</t>
    </r>
  </si>
  <si>
    <r>
      <rPr>
        <sz val="9"/>
        <rFont val="Arial"/>
        <family val="2"/>
      </rPr>
      <t xml:space="preserve">Reparacija rane na koži i potkožnom tkivu ostalih oblasti,
</t>
    </r>
    <r>
      <rPr>
        <sz val="9"/>
        <rFont val="Arial"/>
        <family val="2"/>
      </rPr>
      <t>površinska</t>
    </r>
  </si>
  <si>
    <r>
      <rPr>
        <sz val="10"/>
        <rFont val="Arial"/>
        <family val="2"/>
      </rPr>
      <t>30029-00</t>
    </r>
  </si>
  <si>
    <r>
      <rPr>
        <sz val="9"/>
        <rFont val="Arial"/>
        <family val="2"/>
      </rPr>
      <t xml:space="preserve">Reparacija rane na koži i potkožnom tkivu ostalih oblasti, koja
</t>
    </r>
    <r>
      <rPr>
        <sz val="9"/>
        <rFont val="Arial"/>
        <family val="2"/>
      </rPr>
      <t>uključuje meko tkivo</t>
    </r>
  </si>
  <si>
    <r>
      <rPr>
        <sz val="10"/>
        <rFont val="Arial"/>
        <family val="2"/>
      </rPr>
      <t>30032-00</t>
    </r>
  </si>
  <si>
    <r>
      <rPr>
        <sz val="9"/>
        <rFont val="Arial"/>
        <family val="2"/>
      </rPr>
      <t xml:space="preserve">Reparacija rane na koži i potkožnom tkivu lica ili vrata,
</t>
    </r>
    <r>
      <rPr>
        <sz val="9"/>
        <rFont val="Arial"/>
        <family val="2"/>
      </rPr>
      <t>površinska</t>
    </r>
  </si>
  <si>
    <r>
      <rPr>
        <sz val="10"/>
        <rFont val="Arial"/>
        <family val="2"/>
      </rPr>
      <t>30035-00</t>
    </r>
  </si>
  <si>
    <r>
      <rPr>
        <sz val="9"/>
        <rFont val="Arial"/>
        <family val="2"/>
      </rPr>
      <t xml:space="preserve">Reparacija rane na koži i potkožnom tkivu lica ili vrata, koja
</t>
    </r>
    <r>
      <rPr>
        <sz val="9"/>
        <rFont val="Arial"/>
        <family val="2"/>
      </rPr>
      <t>uključuje meko tkivo</t>
    </r>
  </si>
  <si>
    <r>
      <rPr>
        <sz val="10"/>
        <rFont val="Arial"/>
        <family val="2"/>
      </rPr>
      <t>30052-00</t>
    </r>
  </si>
  <si>
    <r>
      <rPr>
        <sz val="9"/>
        <rFont val="Arial"/>
        <family val="2"/>
      </rPr>
      <t>Rekonstrukcija rane spoljašnjeg uva</t>
    </r>
  </si>
  <si>
    <r>
      <rPr>
        <sz val="10"/>
        <rFont val="Arial"/>
        <family val="2"/>
      </rPr>
      <t>30052-01</t>
    </r>
  </si>
  <si>
    <r>
      <rPr>
        <sz val="9"/>
        <rFont val="Arial"/>
        <family val="2"/>
      </rPr>
      <t>Reparacija rane na očnom kapku</t>
    </r>
  </si>
  <si>
    <r>
      <rPr>
        <sz val="10"/>
        <rFont val="Arial"/>
        <family val="2"/>
      </rPr>
      <t>30052-02</t>
    </r>
  </si>
  <si>
    <r>
      <rPr>
        <sz val="9"/>
        <rFont val="Arial"/>
        <family val="2"/>
      </rPr>
      <t>Reparacija rane na usni</t>
    </r>
  </si>
  <si>
    <r>
      <rPr>
        <sz val="10"/>
        <rFont val="Arial"/>
        <family val="2"/>
      </rPr>
      <t>30052-03</t>
    </r>
  </si>
  <si>
    <r>
      <rPr>
        <sz val="9"/>
        <rFont val="Arial"/>
        <family val="2"/>
      </rPr>
      <t>Reparacija rane nosa</t>
    </r>
  </si>
  <si>
    <r>
      <rPr>
        <sz val="10"/>
        <rFont val="Arial"/>
        <family val="2"/>
      </rPr>
      <t>30055-00</t>
    </r>
  </si>
  <si>
    <r>
      <rPr>
        <sz val="9"/>
        <rFont val="Arial"/>
        <family val="2"/>
      </rPr>
      <t>Previjanje rane</t>
    </r>
  </si>
  <si>
    <r>
      <rPr>
        <sz val="10"/>
        <rFont val="Arial"/>
        <family val="2"/>
      </rPr>
      <t>30061-00</t>
    </r>
  </si>
  <si>
    <r>
      <rPr>
        <sz val="9"/>
        <rFont val="Arial"/>
        <family val="2"/>
      </rPr>
      <t>Uklanjanje stranog tela iz kože i potkožnog tkiva bez incizije</t>
    </r>
  </si>
  <si>
    <r>
      <rPr>
        <sz val="10"/>
        <rFont val="Arial"/>
        <family val="2"/>
      </rPr>
      <t>30061-01</t>
    </r>
  </si>
  <si>
    <r>
      <rPr>
        <sz val="9"/>
        <rFont val="Arial"/>
        <family val="2"/>
      </rPr>
      <t>Uklanjanje stranog tela iz farinksa bez incizije</t>
    </r>
  </si>
  <si>
    <r>
      <rPr>
        <sz val="10"/>
        <rFont val="Arial"/>
        <family val="2"/>
      </rPr>
      <t>30061-02</t>
    </r>
  </si>
  <si>
    <r>
      <rPr>
        <sz val="9"/>
        <rFont val="Arial"/>
        <family val="2"/>
      </rPr>
      <t>Uklanjanje površinskog stranog tela sa rožnjače</t>
    </r>
  </si>
  <si>
    <r>
      <rPr>
        <sz val="10"/>
        <rFont val="Arial"/>
        <family val="2"/>
      </rPr>
      <t>30061-04</t>
    </r>
  </si>
  <si>
    <r>
      <rPr>
        <sz val="9"/>
        <rFont val="Arial"/>
        <family val="2"/>
      </rPr>
      <t>Uklanjanje površinskog stranog tela sa konjuktive</t>
    </r>
  </si>
  <si>
    <r>
      <rPr>
        <sz val="10"/>
        <rFont val="Arial"/>
        <family val="2"/>
      </rPr>
      <t>30064-00</t>
    </r>
  </si>
  <si>
    <r>
      <rPr>
        <sz val="9"/>
        <rFont val="Arial"/>
        <family val="2"/>
      </rPr>
      <t>Uklanjanje stranog tela iz kože i potkožnog tkiva incizijom</t>
    </r>
  </si>
  <si>
    <r>
      <rPr>
        <sz val="10"/>
        <rFont val="Arial"/>
        <family val="2"/>
      </rPr>
      <t>30068-00</t>
    </r>
  </si>
  <si>
    <r>
      <rPr>
        <sz val="9"/>
        <rFont val="Arial"/>
        <family val="2"/>
      </rPr>
      <t xml:space="preserve">Odstranjenje stranoga tela iz mekog tkiva, neklasifikovano na
</t>
    </r>
    <r>
      <rPr>
        <sz val="9"/>
        <rFont val="Arial"/>
        <family val="2"/>
      </rPr>
      <t>drugom mestu</t>
    </r>
  </si>
  <si>
    <r>
      <rPr>
        <sz val="10"/>
        <rFont val="Arial"/>
        <family val="2"/>
      </rPr>
      <t>30071-00</t>
    </r>
  </si>
  <si>
    <r>
      <rPr>
        <sz val="9"/>
        <rFont val="Arial"/>
        <family val="2"/>
      </rPr>
      <t>Biopsija kože i potkožnog tkiva</t>
    </r>
  </si>
  <si>
    <r>
      <rPr>
        <sz val="10"/>
        <rFont val="Arial"/>
        <family val="2"/>
      </rPr>
      <t>30075-00</t>
    </r>
  </si>
  <si>
    <r>
      <rPr>
        <sz val="9"/>
        <rFont val="Arial"/>
        <family val="2"/>
      </rPr>
      <t>Biopsija limfnog čvora</t>
    </r>
  </si>
  <si>
    <r>
      <rPr>
        <sz val="10"/>
        <rFont val="Arial"/>
        <family val="2"/>
      </rPr>
      <t>30075-01</t>
    </r>
  </si>
  <si>
    <r>
      <rPr>
        <sz val="9"/>
        <rFont val="Arial"/>
        <family val="2"/>
      </rPr>
      <t>Biopsija mekog tkiva</t>
    </r>
  </si>
  <si>
    <r>
      <rPr>
        <sz val="10"/>
        <rFont val="Arial"/>
        <family val="2"/>
      </rPr>
      <t>30075-04</t>
    </r>
  </si>
  <si>
    <r>
      <rPr>
        <sz val="9"/>
        <rFont val="Arial"/>
        <family val="2"/>
      </rPr>
      <t>Biopsija nadbubrežne žlezde</t>
    </r>
  </si>
  <si>
    <r>
      <rPr>
        <sz val="10"/>
        <rFont val="Arial"/>
        <family val="2"/>
      </rPr>
      <t>30075-17</t>
    </r>
  </si>
  <si>
    <r>
      <rPr>
        <sz val="9"/>
        <rFont val="Arial"/>
        <family val="2"/>
      </rPr>
      <t>Biopsija trbušnog zida ili pupka</t>
    </r>
  </si>
  <si>
    <r>
      <rPr>
        <sz val="10"/>
        <rFont val="Arial"/>
        <family val="2"/>
      </rPr>
      <t>30075-22</t>
    </r>
  </si>
  <si>
    <r>
      <rPr>
        <sz val="9"/>
        <rFont val="Arial"/>
        <family val="2"/>
      </rPr>
      <t>Biopsija pljuvačne žlezde ili kanala</t>
    </r>
  </si>
  <si>
    <r>
      <rPr>
        <sz val="10"/>
        <rFont val="Arial"/>
        <family val="2"/>
      </rPr>
      <t>30075-23</t>
    </r>
  </si>
  <si>
    <r>
      <rPr>
        <sz val="9"/>
        <rFont val="Arial"/>
        <family val="2"/>
      </rPr>
      <t>Biopsija usne šupljine</t>
    </r>
  </si>
  <si>
    <r>
      <rPr>
        <sz val="10"/>
        <rFont val="Arial"/>
        <family val="2"/>
      </rPr>
      <t>30075-25</t>
    </r>
  </si>
  <si>
    <r>
      <rPr>
        <sz val="9"/>
        <rFont val="Arial"/>
        <family val="2"/>
      </rPr>
      <t>Biopsija tonzila ili adenoida</t>
    </r>
  </si>
  <si>
    <r>
      <rPr>
        <sz val="10"/>
        <rFont val="Arial"/>
        <family val="2"/>
      </rPr>
      <t>30075-26</t>
    </r>
  </si>
  <si>
    <r>
      <rPr>
        <sz val="9"/>
        <rFont val="Arial"/>
        <family val="2"/>
      </rPr>
      <t>Biopsija u farinksu</t>
    </r>
  </si>
  <si>
    <r>
      <rPr>
        <sz val="10"/>
        <rFont val="Arial"/>
        <family val="2"/>
      </rPr>
      <t>30075-28</t>
    </r>
  </si>
  <si>
    <r>
      <rPr>
        <sz val="9"/>
        <rFont val="Arial"/>
        <family val="2"/>
      </rPr>
      <t>Biopsija promena spoljašnjeg uva</t>
    </r>
  </si>
  <si>
    <r>
      <rPr>
        <sz val="10"/>
        <rFont val="Arial"/>
        <family val="2"/>
      </rPr>
      <t>30075-34</t>
    </r>
  </si>
  <si>
    <r>
      <rPr>
        <sz val="9"/>
        <rFont val="Arial"/>
        <family val="2"/>
      </rPr>
      <t>Biopsija anusa</t>
    </r>
  </si>
  <si>
    <r>
      <rPr>
        <sz val="10"/>
        <rFont val="Arial"/>
        <family val="2"/>
      </rPr>
      <t>30075-37</t>
    </r>
  </si>
  <si>
    <r>
      <rPr>
        <sz val="9"/>
        <rFont val="Arial"/>
        <family val="2"/>
      </rPr>
      <t>Biopsija peritoneuma</t>
    </r>
  </si>
  <si>
    <r>
      <rPr>
        <sz val="10"/>
        <rFont val="Arial"/>
        <family val="2"/>
      </rPr>
      <t>30107-00</t>
    </r>
  </si>
  <si>
    <r>
      <rPr>
        <sz val="9"/>
        <rFont val="Arial"/>
        <family val="2"/>
      </rPr>
      <t>Ekscizija gangliona, neklasifikovana na drugom mestu</t>
    </r>
  </si>
  <si>
    <r>
      <rPr>
        <sz val="10"/>
        <rFont val="Arial"/>
        <family val="2"/>
      </rPr>
      <t>30107-01</t>
    </r>
  </si>
  <si>
    <r>
      <rPr>
        <sz val="9"/>
        <rFont val="Arial"/>
        <family val="2"/>
      </rPr>
      <t>Ekscizija male burze</t>
    </r>
  </si>
  <si>
    <r>
      <rPr>
        <sz val="10"/>
        <rFont val="Arial"/>
        <family val="2"/>
      </rPr>
      <t>30114-00</t>
    </r>
  </si>
  <si>
    <r>
      <rPr>
        <sz val="9"/>
        <rFont val="Arial"/>
        <family val="2"/>
      </rPr>
      <t>Ekscizija Bekerove (Baker) ciste</t>
    </r>
  </si>
  <si>
    <r>
      <rPr>
        <sz val="10"/>
        <rFont val="Arial"/>
        <family val="2"/>
      </rPr>
      <t>30186-00</t>
    </r>
  </si>
  <si>
    <r>
      <rPr>
        <sz val="9"/>
        <rFont val="Arial"/>
        <family val="2"/>
      </rPr>
      <t>Uklanjanje bradavice sa tabana</t>
    </r>
  </si>
  <si>
    <r>
      <rPr>
        <sz val="10"/>
        <rFont val="Arial"/>
        <family val="2"/>
      </rPr>
      <t>30189-01</t>
    </r>
  </si>
  <si>
    <r>
      <rPr>
        <sz val="9"/>
        <rFont val="Arial"/>
        <family val="2"/>
      </rPr>
      <t>Uklanjanje ostalih bradavica</t>
    </r>
  </si>
  <si>
    <r>
      <rPr>
        <sz val="10"/>
        <rFont val="Arial"/>
        <family val="2"/>
      </rPr>
      <t>30216-00</t>
    </r>
  </si>
  <si>
    <r>
      <rPr>
        <sz val="9"/>
        <rFont val="Arial"/>
        <family val="2"/>
      </rPr>
      <t>Aspiracija hematoma iz kože i potkožnog tkiva</t>
    </r>
  </si>
  <si>
    <r>
      <rPr>
        <sz val="10"/>
        <rFont val="Arial"/>
        <family val="2"/>
      </rPr>
      <t>30216-01</t>
    </r>
  </si>
  <si>
    <r>
      <rPr>
        <sz val="9"/>
        <rFont val="Arial"/>
        <family val="2"/>
      </rPr>
      <t>Aspiracija apscesa iz kože i potkožnog tkiva</t>
    </r>
  </si>
  <si>
    <r>
      <rPr>
        <sz val="10"/>
        <rFont val="Arial"/>
        <family val="2"/>
      </rPr>
      <t>30223-00</t>
    </r>
  </si>
  <si>
    <r>
      <rPr>
        <sz val="9"/>
        <rFont val="Arial"/>
        <family val="2"/>
      </rPr>
      <t>Incizija i drenaža hematoma kože i potkožnog tkiva</t>
    </r>
  </si>
  <si>
    <r>
      <rPr>
        <sz val="10"/>
        <rFont val="Arial"/>
        <family val="2"/>
      </rPr>
      <t>30223-01</t>
    </r>
  </si>
  <si>
    <r>
      <rPr>
        <sz val="9"/>
        <rFont val="Arial"/>
        <family val="2"/>
      </rPr>
      <t>Incizija i drenaža apscesa kože i potkožnog tkiva</t>
    </r>
  </si>
  <si>
    <r>
      <rPr>
        <sz val="10"/>
        <rFont val="Arial"/>
        <family val="2"/>
      </rPr>
      <t>30223-02</t>
    </r>
  </si>
  <si>
    <r>
      <rPr>
        <sz val="9"/>
        <rFont val="Arial"/>
        <family val="2"/>
      </rPr>
      <t>Ostale incizije i drenaže kože i potkožnog tkiva</t>
    </r>
  </si>
  <si>
    <r>
      <rPr>
        <sz val="10"/>
        <rFont val="Arial"/>
        <family val="2"/>
      </rPr>
      <t>30223-03</t>
    </r>
  </si>
  <si>
    <r>
      <rPr>
        <sz val="9"/>
        <rFont val="Arial"/>
        <family val="2"/>
      </rPr>
      <t>Incizija i drenaža apscesa mekog tkiva</t>
    </r>
  </si>
  <si>
    <r>
      <rPr>
        <sz val="10"/>
        <rFont val="Arial"/>
        <family val="2"/>
      </rPr>
      <t>30224-00</t>
    </r>
  </si>
  <si>
    <r>
      <rPr>
        <sz val="9"/>
        <rFont val="Arial"/>
        <family val="2"/>
      </rPr>
      <t>Perkutana drenaža apscesa mekog tkiva</t>
    </r>
  </si>
  <si>
    <r>
      <rPr>
        <sz val="10"/>
        <rFont val="Arial"/>
        <family val="2"/>
      </rPr>
      <t>30224-01</t>
    </r>
  </si>
  <si>
    <r>
      <rPr>
        <sz val="9"/>
        <rFont val="Arial"/>
        <family val="2"/>
      </rPr>
      <t xml:space="preserve">Perkutana drenaža intra-abdominalnog apscesa, hematoma ili
</t>
    </r>
    <r>
      <rPr>
        <sz val="9"/>
        <rFont val="Arial"/>
        <family val="2"/>
      </rPr>
      <t>ciste</t>
    </r>
  </si>
  <si>
    <r>
      <rPr>
        <sz val="10"/>
        <rFont val="Arial"/>
        <family val="2"/>
      </rPr>
      <t>30224-02</t>
    </r>
  </si>
  <si>
    <r>
      <rPr>
        <sz val="9"/>
        <rFont val="Arial"/>
        <family val="2"/>
      </rPr>
      <t>Perkutana drenaža retroperitonealnog apscesa</t>
    </r>
  </si>
  <si>
    <r>
      <rPr>
        <sz val="10"/>
        <rFont val="Arial"/>
        <family val="2"/>
      </rPr>
      <t>30235-00</t>
    </r>
  </si>
  <si>
    <r>
      <rPr>
        <sz val="9"/>
        <rFont val="Arial"/>
        <family val="2"/>
      </rPr>
      <t xml:space="preserve">Reparacija rupturiranog mišića, neklasifikovana na drugom
</t>
    </r>
    <r>
      <rPr>
        <sz val="9"/>
        <rFont val="Arial"/>
        <family val="2"/>
      </rPr>
      <t>mestu</t>
    </r>
  </si>
  <si>
    <r>
      <rPr>
        <sz val="10"/>
        <rFont val="Arial"/>
        <family val="2"/>
      </rPr>
      <t>30253-00</t>
    </r>
  </si>
  <si>
    <r>
      <rPr>
        <sz val="9"/>
        <rFont val="Arial"/>
        <family val="2"/>
      </rPr>
      <t>Pracijalna ekscizija parotidne žlezde</t>
    </r>
  </si>
  <si>
    <r>
      <rPr>
        <sz val="10"/>
        <rFont val="Arial"/>
        <family val="2"/>
      </rPr>
      <t>30266-00</t>
    </r>
  </si>
  <si>
    <r>
      <rPr>
        <sz val="9"/>
        <rFont val="Arial"/>
        <family val="2"/>
      </rPr>
      <t>Incizija pljuvačnih žlezda ili kanala</t>
    </r>
  </si>
  <si>
    <r>
      <rPr>
        <sz val="10"/>
        <rFont val="Arial"/>
        <family val="2"/>
      </rPr>
      <t>30266-01</t>
    </r>
  </si>
  <si>
    <r>
      <rPr>
        <sz val="9"/>
        <rFont val="Arial"/>
        <family val="2"/>
      </rPr>
      <t>Marsupijalizacija ciste na pljuvačnim žlezdama ili kanalima</t>
    </r>
  </si>
  <si>
    <r>
      <rPr>
        <sz val="10"/>
        <rFont val="Arial"/>
        <family val="2"/>
      </rPr>
      <t>30266-02</t>
    </r>
  </si>
  <si>
    <r>
      <rPr>
        <sz val="9"/>
        <rFont val="Arial"/>
        <family val="2"/>
      </rPr>
      <t>Uklanjanje kalkulusa iz pljuvačnih žlezda ili kanala</t>
    </r>
  </si>
  <si>
    <r>
      <rPr>
        <sz val="10"/>
        <rFont val="Arial"/>
        <family val="2"/>
      </rPr>
      <t>30278-00</t>
    </r>
  </si>
  <si>
    <r>
      <rPr>
        <sz val="9"/>
        <rFont val="Arial"/>
        <family val="2"/>
      </rPr>
      <t>Lingvalna frenektomija</t>
    </r>
  </si>
  <si>
    <r>
      <rPr>
        <sz val="10"/>
        <rFont val="Arial"/>
        <family val="2"/>
      </rPr>
      <t>30283-00</t>
    </r>
  </si>
  <si>
    <r>
      <rPr>
        <sz val="9"/>
        <rFont val="Arial"/>
        <family val="2"/>
      </rPr>
      <t>Ekscizija ciste u ustima</t>
    </r>
  </si>
  <si>
    <r>
      <rPr>
        <sz val="10"/>
        <rFont val="Arial"/>
        <family val="2"/>
      </rPr>
      <t>30313-00</t>
    </r>
  </si>
  <si>
    <r>
      <rPr>
        <sz val="9"/>
        <rFont val="Arial"/>
        <family val="2"/>
      </rPr>
      <t>Ekscizija tireoglosalne ciste</t>
    </r>
  </si>
  <si>
    <r>
      <rPr>
        <sz val="10"/>
        <rFont val="Arial"/>
        <family val="2"/>
      </rPr>
      <t>30314-00</t>
    </r>
  </si>
  <si>
    <r>
      <rPr>
        <sz val="9"/>
        <rFont val="Arial"/>
        <family val="2"/>
      </rPr>
      <t>Radikalna ekscizija tireoglosalne ciste ili fistule</t>
    </r>
  </si>
  <si>
    <r>
      <rPr>
        <sz val="10"/>
        <rFont val="Arial"/>
        <family val="2"/>
      </rPr>
      <t>30329-00</t>
    </r>
  </si>
  <si>
    <r>
      <rPr>
        <sz val="9"/>
        <rFont val="Arial"/>
        <family val="2"/>
      </rPr>
      <t>Ekscizija limfnog čvora prepone</t>
    </r>
  </si>
  <si>
    <r>
      <rPr>
        <sz val="10"/>
        <rFont val="Arial"/>
        <family val="2"/>
      </rPr>
      <t>30332-00</t>
    </r>
  </si>
  <si>
    <r>
      <rPr>
        <sz val="9"/>
        <rFont val="Arial"/>
        <family val="2"/>
      </rPr>
      <t>Ekscizija limfnog čvora aksile</t>
    </r>
  </si>
  <si>
    <r>
      <rPr>
        <sz val="10"/>
        <rFont val="Arial"/>
        <family val="2"/>
      </rPr>
      <t>30336-00</t>
    </r>
  </si>
  <si>
    <r>
      <rPr>
        <sz val="9"/>
        <rFont val="Arial"/>
        <family val="2"/>
      </rPr>
      <t>Radikalna ekscizija limfnih čvorova  aksile</t>
    </r>
  </si>
  <si>
    <r>
      <rPr>
        <sz val="10"/>
        <rFont val="Arial"/>
        <family val="2"/>
      </rPr>
      <t>30373-00</t>
    </r>
  </si>
  <si>
    <r>
      <rPr>
        <sz val="9"/>
        <rFont val="Arial"/>
        <family val="2"/>
      </rPr>
      <t>Eksplorativna laparotomija</t>
    </r>
  </si>
  <si>
    <r>
      <rPr>
        <sz val="10"/>
        <rFont val="Arial"/>
        <family val="2"/>
      </rPr>
      <t>30375-00</t>
    </r>
  </si>
  <si>
    <r>
      <rPr>
        <sz val="9"/>
        <rFont val="Arial"/>
        <family val="2"/>
      </rPr>
      <t>Cekostoma</t>
    </r>
  </si>
  <si>
    <r>
      <rPr>
        <sz val="10"/>
        <rFont val="Arial"/>
        <family val="2"/>
      </rPr>
      <t>30375-05</t>
    </r>
  </si>
  <si>
    <r>
      <rPr>
        <sz val="9"/>
        <rFont val="Arial"/>
        <family val="2"/>
      </rPr>
      <t>Holecistostomija</t>
    </r>
  </si>
  <si>
    <r>
      <rPr>
        <sz val="10"/>
        <rFont val="Arial"/>
        <family val="2"/>
      </rPr>
      <t>30375-10</t>
    </r>
  </si>
  <si>
    <r>
      <rPr>
        <sz val="9"/>
        <rFont val="Arial"/>
        <family val="2"/>
      </rPr>
      <t>Šav perforiranog ulkusa</t>
    </r>
  </si>
  <si>
    <r>
      <rPr>
        <sz val="10"/>
        <rFont val="Arial"/>
        <family val="2"/>
      </rPr>
      <t>30375-24</t>
    </r>
  </si>
  <si>
    <r>
      <rPr>
        <sz val="9"/>
        <rFont val="Arial"/>
        <family val="2"/>
      </rPr>
      <t>Šav tankog creva</t>
    </r>
  </si>
  <si>
    <r>
      <rPr>
        <sz val="10"/>
        <rFont val="Arial"/>
        <family val="2"/>
      </rPr>
      <t>30375-25</t>
    </r>
  </si>
  <si>
    <r>
      <rPr>
        <sz val="9"/>
        <rFont val="Arial"/>
        <family val="2"/>
      </rPr>
      <t>Šav laceracije debelog creva</t>
    </r>
  </si>
  <si>
    <r>
      <rPr>
        <sz val="10"/>
        <rFont val="Arial"/>
        <family val="2"/>
      </rPr>
      <t>30375-28</t>
    </r>
  </si>
  <si>
    <r>
      <rPr>
        <sz val="9"/>
        <rFont val="Arial"/>
        <family val="2"/>
      </rPr>
      <t>Privremena kolostoma</t>
    </r>
  </si>
  <si>
    <r>
      <rPr>
        <sz val="10"/>
        <rFont val="Arial"/>
        <family val="2"/>
      </rPr>
      <t>30375-29</t>
    </r>
  </si>
  <si>
    <r>
      <rPr>
        <sz val="9"/>
        <rFont val="Arial"/>
        <family val="2"/>
      </rPr>
      <t>Privremena ileostoma</t>
    </r>
  </si>
  <si>
    <r>
      <rPr>
        <sz val="10"/>
        <rFont val="Arial"/>
        <family val="2"/>
      </rPr>
      <t>30378-00</t>
    </r>
  </si>
  <si>
    <r>
      <rPr>
        <sz val="9"/>
        <rFont val="Arial"/>
        <family val="2"/>
      </rPr>
      <t>Odvajanje abdominalnih priraslica</t>
    </r>
  </si>
  <si>
    <r>
      <rPr>
        <sz val="10"/>
        <rFont val="Arial"/>
        <family val="2"/>
      </rPr>
      <t>30385-00</t>
    </r>
  </si>
  <si>
    <r>
      <rPr>
        <sz val="9"/>
        <rFont val="Arial"/>
        <family val="2"/>
      </rPr>
      <t>Postoperativna relaparotomija</t>
    </r>
  </si>
  <si>
    <r>
      <rPr>
        <sz val="10"/>
        <rFont val="Arial"/>
        <family val="2"/>
      </rPr>
      <t>30390-00</t>
    </r>
  </si>
  <si>
    <r>
      <rPr>
        <sz val="9"/>
        <rFont val="Arial"/>
        <family val="2"/>
      </rPr>
      <t>Laparoskopija</t>
    </r>
  </si>
  <si>
    <r>
      <rPr>
        <sz val="10"/>
        <rFont val="Arial"/>
        <family val="2"/>
      </rPr>
      <t>30392-00</t>
    </r>
  </si>
  <si>
    <r>
      <rPr>
        <sz val="9"/>
        <rFont val="Arial"/>
        <family val="2"/>
      </rPr>
      <t>Otklanjanje najvećeg dela intraabdominalnih lezija (debulking)</t>
    </r>
  </si>
  <si>
    <r>
      <rPr>
        <sz val="10"/>
        <rFont val="Arial"/>
        <family val="2"/>
      </rPr>
      <t>30393-00</t>
    </r>
  </si>
  <si>
    <r>
      <rPr>
        <sz val="9"/>
        <rFont val="Arial"/>
        <family val="2"/>
      </rPr>
      <t>Laparoskopsko odvajanje abdominalnih priraslica</t>
    </r>
  </si>
  <si>
    <r>
      <rPr>
        <sz val="10"/>
        <rFont val="Arial"/>
        <family val="2"/>
      </rPr>
      <t>30394-00</t>
    </r>
  </si>
  <si>
    <r>
      <rPr>
        <sz val="9"/>
        <rFont val="Arial"/>
        <family val="2"/>
      </rPr>
      <t>Drenaža intra-abdominalnog apscesa, hematoma ili ciste</t>
    </r>
  </si>
  <si>
    <r>
      <rPr>
        <sz val="10"/>
        <rFont val="Arial"/>
        <family val="2"/>
      </rPr>
      <t>30403-00</t>
    </r>
  </si>
  <si>
    <r>
      <rPr>
        <sz val="9"/>
        <rFont val="Arial"/>
        <family val="2"/>
      </rPr>
      <t>Reparacija incizione kile</t>
    </r>
  </si>
  <si>
    <r>
      <rPr>
        <sz val="10"/>
        <rFont val="Arial"/>
        <family val="2"/>
      </rPr>
      <t>30403-01</t>
    </r>
  </si>
  <si>
    <r>
      <rPr>
        <sz val="9"/>
        <rFont val="Arial"/>
        <family val="2"/>
      </rPr>
      <t>Reparacija ostalih kila trbušnog zida</t>
    </r>
  </si>
  <si>
    <r>
      <rPr>
        <sz val="10"/>
        <rFont val="Arial"/>
        <family val="2"/>
      </rPr>
      <t>30403-03</t>
    </r>
  </si>
  <si>
    <r>
      <rPr>
        <sz val="9"/>
        <rFont val="Arial"/>
        <family val="2"/>
      </rPr>
      <t>Ponovno zatvaranje postoperativne disrupcije trbušnog zida</t>
    </r>
  </si>
  <si>
    <r>
      <rPr>
        <sz val="10"/>
        <rFont val="Arial"/>
        <family val="2"/>
      </rPr>
      <t>30405-00</t>
    </r>
  </si>
  <si>
    <r>
      <rPr>
        <sz val="9"/>
        <rFont val="Arial"/>
        <family val="2"/>
      </rPr>
      <t>Reparacija incizione kile sa transpozicijom mišića</t>
    </r>
  </si>
  <si>
    <r>
      <rPr>
        <sz val="10"/>
        <rFont val="Arial"/>
        <family val="2"/>
      </rPr>
      <t>30405-01</t>
    </r>
  </si>
  <si>
    <r>
      <rPr>
        <sz val="9"/>
        <rFont val="Arial"/>
        <family val="2"/>
      </rPr>
      <t>Reparacija incizione kile sa protskim materijalom</t>
    </r>
  </si>
  <si>
    <r>
      <rPr>
        <sz val="10"/>
        <rFont val="Arial"/>
        <family val="2"/>
      </rPr>
      <t>30406-00</t>
    </r>
  </si>
  <si>
    <r>
      <rPr>
        <sz val="9"/>
        <rFont val="Arial"/>
        <family val="2"/>
      </rPr>
      <t>Abdominalna paracenteza</t>
    </r>
  </si>
  <si>
    <r>
      <rPr>
        <sz val="10"/>
        <rFont val="Arial"/>
        <family val="2"/>
      </rPr>
      <t>30409-00</t>
    </r>
  </si>
  <si>
    <r>
      <rPr>
        <sz val="9"/>
        <rFont val="Arial"/>
        <family val="2"/>
      </rPr>
      <t>Perkutana (zatvorena) biopsija jetre</t>
    </r>
  </si>
  <si>
    <r>
      <rPr>
        <sz val="10"/>
        <rFont val="Arial"/>
        <family val="2"/>
      </rPr>
      <t>30425-00</t>
    </r>
  </si>
  <si>
    <r>
      <rPr>
        <sz val="9"/>
        <rFont val="Arial"/>
        <family val="2"/>
      </rPr>
      <t>Reparacija duboke, multiple traumatske laceracije jetre</t>
    </r>
  </si>
  <si>
    <r>
      <rPr>
        <sz val="10"/>
        <rFont val="Arial"/>
        <family val="2"/>
      </rPr>
      <t>30439-00</t>
    </r>
  </si>
  <si>
    <r>
      <rPr>
        <sz val="9"/>
        <rFont val="Arial"/>
        <family val="2"/>
      </rPr>
      <t>Intraoperativna holangiografija</t>
    </r>
  </si>
  <si>
    <r>
      <rPr>
        <sz val="10"/>
        <rFont val="Arial"/>
        <family val="2"/>
      </rPr>
      <t>30440-00</t>
    </r>
  </si>
  <si>
    <r>
      <rPr>
        <sz val="9"/>
        <rFont val="Arial"/>
        <family val="2"/>
      </rPr>
      <t>Perkutana transhepatička holangiografija (PTC)</t>
    </r>
  </si>
  <si>
    <r>
      <rPr>
        <sz val="10"/>
        <rFont val="Arial"/>
        <family val="2"/>
      </rPr>
      <t>30440-01</t>
    </r>
  </si>
  <si>
    <r>
      <rPr>
        <sz val="9"/>
        <rFont val="Arial"/>
        <family val="2"/>
      </rPr>
      <t>Perkutana bilijarna drenaža</t>
    </r>
  </si>
  <si>
    <r>
      <rPr>
        <sz val="10"/>
        <rFont val="Arial"/>
        <family val="2"/>
      </rPr>
      <t>30443-00</t>
    </r>
  </si>
  <si>
    <r>
      <rPr>
        <sz val="9"/>
        <rFont val="Arial"/>
        <family val="2"/>
      </rPr>
      <t>Holecistektomija</t>
    </r>
  </si>
  <si>
    <r>
      <rPr>
        <sz val="10"/>
        <rFont val="Arial"/>
        <family val="2"/>
      </rPr>
      <t>30445-00</t>
    </r>
  </si>
  <si>
    <r>
      <rPr>
        <sz val="9"/>
        <rFont val="Arial"/>
        <family val="2"/>
      </rPr>
      <t>Laparoskopska holecistektomija</t>
    </r>
  </si>
  <si>
    <r>
      <rPr>
        <sz val="10"/>
        <rFont val="Arial"/>
        <family val="2"/>
      </rPr>
      <t>30446-00</t>
    </r>
  </si>
  <si>
    <r>
      <rPr>
        <sz val="9"/>
        <rFont val="Arial"/>
        <family val="2"/>
      </rPr>
      <t xml:space="preserve">Laparoskopska holecistektomija koja prethodi otvorenoj
</t>
    </r>
    <r>
      <rPr>
        <sz val="9"/>
        <rFont val="Arial"/>
        <family val="2"/>
      </rPr>
      <t>holecistektomiji</t>
    </r>
  </si>
  <si>
    <r>
      <rPr>
        <sz val="10"/>
        <rFont val="Arial"/>
        <family val="2"/>
      </rPr>
      <t>30454-00</t>
    </r>
  </si>
  <si>
    <r>
      <rPr>
        <sz val="9"/>
        <rFont val="Arial"/>
        <family val="2"/>
      </rPr>
      <t>Holedohotomija</t>
    </r>
  </si>
  <si>
    <r>
      <rPr>
        <sz val="10"/>
        <rFont val="Arial"/>
        <family val="2"/>
      </rPr>
      <t>30454-01</t>
    </r>
  </si>
  <si>
    <r>
      <rPr>
        <sz val="9"/>
        <rFont val="Arial"/>
        <family val="2"/>
      </rPr>
      <t>Holecistektomija sa holedohotomijom</t>
    </r>
  </si>
  <si>
    <r>
      <rPr>
        <sz val="10"/>
        <rFont val="Arial"/>
        <family val="2"/>
      </rPr>
      <t>30455-00</t>
    </r>
  </si>
  <si>
    <r>
      <rPr>
        <sz val="9"/>
        <rFont val="Arial"/>
        <family val="2"/>
      </rPr>
      <t xml:space="preserve">Holecistektomija sa holedohotomijom i bilio-digestivnom
</t>
    </r>
    <r>
      <rPr>
        <sz val="9"/>
        <rFont val="Arial"/>
        <family val="2"/>
      </rPr>
      <t>anastomozom</t>
    </r>
  </si>
  <si>
    <r>
      <rPr>
        <sz val="10"/>
        <rFont val="Arial"/>
        <family val="2"/>
      </rPr>
      <t>30460-03</t>
    </r>
  </si>
  <si>
    <r>
      <rPr>
        <sz val="9"/>
        <rFont val="Arial"/>
        <family val="2"/>
      </rPr>
      <t>Holedohoduodenostomija</t>
    </r>
  </si>
  <si>
    <r>
      <rPr>
        <sz val="10"/>
        <rFont val="Arial"/>
        <family val="2"/>
      </rPr>
      <t>30460-04</t>
    </r>
  </si>
  <si>
    <r>
      <rPr>
        <sz val="9"/>
        <rFont val="Arial"/>
        <family val="2"/>
      </rPr>
      <t>Holedohojejunostomija</t>
    </r>
  </si>
  <si>
    <r>
      <rPr>
        <sz val="10"/>
        <rFont val="Arial"/>
        <family val="2"/>
      </rPr>
      <t>30460-08</t>
    </r>
  </si>
  <si>
    <r>
      <rPr>
        <sz val="9"/>
        <rFont val="Arial"/>
        <family val="2"/>
      </rPr>
      <t xml:space="preserve">Bilio-digestivni bajpas pomoću Roux-en-Y vijuge;
</t>
    </r>
    <r>
      <rPr>
        <sz val="9"/>
        <rFont val="Arial"/>
        <family val="2"/>
      </rPr>
      <t>Holecistojejunostomija</t>
    </r>
  </si>
  <si>
    <r>
      <rPr>
        <sz val="10"/>
        <rFont val="Arial"/>
        <family val="2"/>
      </rPr>
      <t>30473-03</t>
    </r>
  </si>
  <si>
    <r>
      <rPr>
        <sz val="9"/>
        <rFont val="Arial"/>
        <family val="2"/>
      </rPr>
      <t>Ezofagoskopija</t>
    </r>
  </si>
  <si>
    <r>
      <rPr>
        <sz val="10"/>
        <rFont val="Arial"/>
        <family val="2"/>
      </rPr>
      <t>30473-04</t>
    </r>
  </si>
  <si>
    <r>
      <rPr>
        <sz val="9"/>
        <rFont val="Arial"/>
        <family val="2"/>
      </rPr>
      <t>Ezofagoskopija sa biopsijom</t>
    </r>
  </si>
  <si>
    <r>
      <rPr>
        <sz val="10"/>
        <rFont val="Arial"/>
        <family val="2"/>
      </rPr>
      <t>30515-00</t>
    </r>
  </si>
  <si>
    <r>
      <rPr>
        <sz val="9"/>
        <rFont val="Arial"/>
        <family val="2"/>
      </rPr>
      <t>Gastro-enterostomija</t>
    </r>
  </si>
  <si>
    <r>
      <rPr>
        <sz val="10"/>
        <rFont val="Arial"/>
        <family val="2"/>
      </rPr>
      <t>30515-01</t>
    </r>
  </si>
  <si>
    <r>
      <rPr>
        <sz val="9"/>
        <rFont val="Arial"/>
        <family val="2"/>
      </rPr>
      <t>Enterokolostomija</t>
    </r>
  </si>
  <si>
    <r>
      <rPr>
        <sz val="10"/>
        <rFont val="Arial"/>
        <family val="2"/>
      </rPr>
      <t>30515-02</t>
    </r>
  </si>
  <si>
    <r>
      <rPr>
        <sz val="9"/>
        <rFont val="Arial"/>
        <family val="2"/>
      </rPr>
      <t>Enteroenterostomija</t>
    </r>
  </si>
  <si>
    <r>
      <rPr>
        <sz val="10"/>
        <rFont val="Arial"/>
        <family val="2"/>
      </rPr>
      <t>30562-02</t>
    </r>
  </si>
  <si>
    <r>
      <rPr>
        <sz val="9"/>
        <rFont val="Arial"/>
        <family val="2"/>
      </rPr>
      <t>Zatvaranje „loop“ (bipolarne) kolostome</t>
    </r>
  </si>
  <si>
    <r>
      <rPr>
        <sz val="10"/>
        <rFont val="Arial"/>
        <family val="2"/>
      </rPr>
      <t>30563-00</t>
    </r>
  </si>
  <si>
    <r>
      <rPr>
        <sz val="9"/>
        <rFont val="Arial"/>
        <family val="2"/>
      </rPr>
      <t>Revizija stome tankog creva</t>
    </r>
  </si>
  <si>
    <r>
      <rPr>
        <sz val="10"/>
        <rFont val="Arial"/>
        <family val="2"/>
      </rPr>
      <t>30563-01</t>
    </r>
  </si>
  <si>
    <r>
      <rPr>
        <sz val="9"/>
        <rFont val="Arial"/>
        <family val="2"/>
      </rPr>
      <t>Revizija stome debelog creva</t>
    </r>
  </si>
  <si>
    <r>
      <rPr>
        <sz val="10"/>
        <rFont val="Arial"/>
        <family val="2"/>
      </rPr>
      <t>30565-00</t>
    </r>
  </si>
  <si>
    <r>
      <rPr>
        <sz val="9"/>
        <rFont val="Arial"/>
        <family val="2"/>
      </rPr>
      <t>Resekcija tankog creva sa formiranjem stome</t>
    </r>
  </si>
  <si>
    <r>
      <rPr>
        <sz val="10"/>
        <rFont val="Arial"/>
        <family val="2"/>
      </rPr>
      <t>30566-00</t>
    </r>
  </si>
  <si>
    <r>
      <rPr>
        <sz val="9"/>
        <rFont val="Arial"/>
        <family val="2"/>
      </rPr>
      <t>Resekcija tankog creva sa anastomozom</t>
    </r>
  </si>
  <si>
    <r>
      <rPr>
        <sz val="10"/>
        <rFont val="Arial"/>
        <family val="2"/>
      </rPr>
      <t>30571-00</t>
    </r>
  </si>
  <si>
    <r>
      <rPr>
        <sz val="9"/>
        <rFont val="Arial"/>
        <family val="2"/>
      </rPr>
      <t>Apendektomija</t>
    </r>
  </si>
  <si>
    <r>
      <rPr>
        <sz val="10"/>
        <rFont val="Arial"/>
        <family val="2"/>
      </rPr>
      <t>30614-00</t>
    </r>
  </si>
  <si>
    <r>
      <rPr>
        <sz val="9"/>
        <rFont val="Arial"/>
        <family val="2"/>
      </rPr>
      <t>Reparacija femoralne hernije, jednostrano</t>
    </r>
  </si>
  <si>
    <r>
      <rPr>
        <sz val="10"/>
        <rFont val="Arial"/>
        <family val="2"/>
      </rPr>
      <t>30614-02</t>
    </r>
  </si>
  <si>
    <r>
      <rPr>
        <sz val="9"/>
        <rFont val="Arial"/>
        <family val="2"/>
      </rPr>
      <t>Reparacija ingvinalne hernije, jednostrano</t>
    </r>
  </si>
  <si>
    <r>
      <rPr>
        <sz val="10"/>
        <rFont val="Arial"/>
        <family val="2"/>
      </rPr>
      <t>30615-00</t>
    </r>
  </si>
  <si>
    <r>
      <rPr>
        <sz val="9"/>
        <rFont val="Arial"/>
        <family val="2"/>
      </rPr>
      <t>Reparacija inkarcerirane, strangulisane i obstruktivne hernije</t>
    </r>
  </si>
  <si>
    <r>
      <rPr>
        <sz val="10"/>
        <rFont val="Arial"/>
        <family val="2"/>
      </rPr>
      <t>30617-00</t>
    </r>
  </si>
  <si>
    <r>
      <rPr>
        <sz val="9"/>
        <rFont val="Arial"/>
        <family val="2"/>
      </rPr>
      <t>Reparacija umbilikalne hernije</t>
    </r>
  </si>
  <si>
    <r>
      <rPr>
        <sz val="10"/>
        <rFont val="Arial"/>
        <family val="2"/>
      </rPr>
      <t>30617-01</t>
    </r>
  </si>
  <si>
    <r>
      <rPr>
        <sz val="9"/>
        <rFont val="Arial"/>
        <family val="2"/>
      </rPr>
      <t>Reparacija epigastrične hernije,</t>
    </r>
  </si>
  <si>
    <r>
      <rPr>
        <sz val="10"/>
        <rFont val="Arial"/>
        <family val="2"/>
      </rPr>
      <t>30631-00</t>
    </r>
  </si>
  <si>
    <r>
      <rPr>
        <sz val="9"/>
        <rFont val="Arial"/>
        <family val="2"/>
      </rPr>
      <t>Ekscizija hidrocele</t>
    </r>
  </si>
  <si>
    <r>
      <rPr>
        <sz val="10"/>
        <rFont val="Arial"/>
        <family val="2"/>
      </rPr>
      <t>30641-00</t>
    </r>
  </si>
  <si>
    <r>
      <rPr>
        <sz val="9"/>
        <rFont val="Arial"/>
        <family val="2"/>
      </rPr>
      <t>Orhidektomija, jednostrana</t>
    </r>
  </si>
  <si>
    <r>
      <rPr>
        <sz val="10"/>
        <rFont val="Arial"/>
        <family val="2"/>
      </rPr>
      <t>30641-01</t>
    </r>
  </si>
  <si>
    <r>
      <rPr>
        <sz val="9"/>
        <rFont val="Arial"/>
        <family val="2"/>
      </rPr>
      <t>Orhidektomija, obostrana</t>
    </r>
  </si>
  <si>
    <r>
      <rPr>
        <sz val="10"/>
        <rFont val="Arial"/>
        <family val="2"/>
      </rPr>
      <t>30653-00</t>
    </r>
  </si>
  <si>
    <r>
      <rPr>
        <sz val="9"/>
        <rFont val="Arial"/>
        <family val="2"/>
      </rPr>
      <t>Cirkumcizija (obrezivanje) muškarca</t>
    </r>
  </si>
  <si>
    <r>
      <rPr>
        <sz val="10"/>
        <rFont val="Arial"/>
        <family val="2"/>
      </rPr>
      <t>30676-00</t>
    </r>
  </si>
  <si>
    <r>
      <rPr>
        <sz val="9"/>
        <rFont val="Arial"/>
        <family val="2"/>
      </rPr>
      <t>Incizija pilonidalnog sinusa ili ciste</t>
    </r>
  </si>
  <si>
    <r>
      <rPr>
        <sz val="10"/>
        <rFont val="Arial"/>
        <family val="2"/>
      </rPr>
      <t>30676-01</t>
    </r>
  </si>
  <si>
    <r>
      <rPr>
        <sz val="9"/>
        <rFont val="Arial"/>
        <family val="2"/>
      </rPr>
      <t>Ekscizija pilonidalnog sinusa ili ciste</t>
    </r>
  </si>
  <si>
    <r>
      <rPr>
        <sz val="9"/>
        <rFont val="Arial"/>
        <family val="2"/>
      </rPr>
      <t>Ispitivanje podeljene pažnje</t>
    </r>
  </si>
  <si>
    <r>
      <rPr>
        <sz val="9"/>
        <rFont val="Arial"/>
        <family val="2"/>
      </rPr>
      <t>Ispitivanje koncentracije pažnje (tenacitet)</t>
    </r>
  </si>
  <si>
    <r>
      <rPr>
        <sz val="9"/>
        <rFont val="Arial"/>
        <family val="2"/>
      </rPr>
      <t>Ispitivanje fleksibilnosti pažnje (vigilitet)</t>
    </r>
  </si>
  <si>
    <r>
      <rPr>
        <sz val="10"/>
        <rFont val="Arial"/>
        <family val="2"/>
      </rPr>
      <t>31205-00</t>
    </r>
  </si>
  <si>
    <r>
      <rPr>
        <sz val="9"/>
        <rFont val="Arial"/>
        <family val="2"/>
      </rPr>
      <t>Ekscizija lezije(a) na koži i potkožnom tkivu ostalih oblasti</t>
    </r>
  </si>
  <si>
    <r>
      <rPr>
        <sz val="10"/>
        <rFont val="Arial"/>
        <family val="2"/>
      </rPr>
      <t>31205-01</t>
    </r>
  </si>
  <si>
    <r>
      <rPr>
        <sz val="9"/>
        <rFont val="Arial"/>
        <family val="2"/>
      </rPr>
      <t>Ekscizija čira na koži i potkožom tkivu</t>
    </r>
  </si>
  <si>
    <r>
      <rPr>
        <sz val="10"/>
        <rFont val="Arial"/>
        <family val="2"/>
      </rPr>
      <t>31230-00</t>
    </r>
  </si>
  <si>
    <r>
      <rPr>
        <sz val="9"/>
        <rFont val="Arial"/>
        <family val="2"/>
      </rPr>
      <t>Ekscizija lezije(a) na koži i potkožnom tkivu očnog kapka</t>
    </r>
  </si>
  <si>
    <r>
      <rPr>
        <sz val="10"/>
        <rFont val="Arial"/>
        <family val="2"/>
      </rPr>
      <t>31230-01</t>
    </r>
  </si>
  <si>
    <r>
      <rPr>
        <sz val="9"/>
        <rFont val="Arial"/>
        <family val="2"/>
      </rPr>
      <t>Ekscizija lezije(a) na koži i potkožnom tkivu nosa</t>
    </r>
  </si>
  <si>
    <r>
      <rPr>
        <sz val="10"/>
        <rFont val="Arial"/>
        <family val="2"/>
      </rPr>
      <t>31230-02</t>
    </r>
  </si>
  <si>
    <r>
      <rPr>
        <sz val="9"/>
        <rFont val="Arial"/>
        <family val="2"/>
      </rPr>
      <t>Ekscizija lezije(a) na koži i potkožnom tkivu uva</t>
    </r>
  </si>
  <si>
    <r>
      <rPr>
        <sz val="10"/>
        <rFont val="Arial"/>
        <family val="2"/>
      </rPr>
      <t>31230-03</t>
    </r>
  </si>
  <si>
    <r>
      <rPr>
        <sz val="9"/>
        <rFont val="Arial"/>
        <family val="2"/>
      </rPr>
      <t>Ekscizija lezije(a) na koži i potkožnom tkivu usne</t>
    </r>
  </si>
  <si>
    <r>
      <rPr>
        <sz val="10"/>
        <rFont val="Arial"/>
        <family val="2"/>
      </rPr>
      <t>31230-04</t>
    </r>
  </si>
  <si>
    <r>
      <rPr>
        <sz val="9"/>
        <rFont val="Arial"/>
        <family val="2"/>
      </rPr>
      <t>Ekscizija lezije(a) na koži i potkožnom tkivu prsta šake</t>
    </r>
  </si>
  <si>
    <r>
      <rPr>
        <sz val="10"/>
        <rFont val="Arial"/>
        <family val="2"/>
      </rPr>
      <t>31235-00</t>
    </r>
  </si>
  <si>
    <r>
      <rPr>
        <sz val="9"/>
        <rFont val="Arial"/>
        <family val="2"/>
      </rPr>
      <t xml:space="preserve">Ekscizija lezije(a) na koži i potkožnom tkivu ostalih oblasti na
</t>
    </r>
    <r>
      <rPr>
        <sz val="9"/>
        <rFont val="Arial"/>
        <family val="2"/>
      </rPr>
      <t>glavi</t>
    </r>
  </si>
  <si>
    <r>
      <rPr>
        <sz val="10"/>
        <rFont val="Arial"/>
        <family val="2"/>
      </rPr>
      <t>31235-01</t>
    </r>
  </si>
  <si>
    <r>
      <rPr>
        <sz val="9"/>
        <rFont val="Arial"/>
        <family val="2"/>
      </rPr>
      <t>Ekscizija lezije(a) na koži i potkožnom tkivu vrata</t>
    </r>
  </si>
  <si>
    <r>
      <rPr>
        <sz val="10"/>
        <rFont val="Arial"/>
        <family val="2"/>
      </rPr>
      <t>31350-00</t>
    </r>
  </si>
  <si>
    <r>
      <rPr>
        <sz val="9"/>
        <rFont val="Arial"/>
        <family val="2"/>
      </rPr>
      <t>Ekscizija lezije mekog tkiva, neklasifikovana na drugom mestu</t>
    </r>
  </si>
  <si>
    <r>
      <rPr>
        <sz val="10"/>
        <rFont val="Arial"/>
        <family val="2"/>
      </rPr>
      <t>31423-00</t>
    </r>
  </si>
  <si>
    <r>
      <rPr>
        <sz val="9"/>
        <rFont val="Arial"/>
        <family val="2"/>
      </rPr>
      <t>Ekscizija limfnog čvora vrata</t>
    </r>
  </si>
  <si>
    <r>
      <rPr>
        <sz val="10"/>
        <rFont val="Arial"/>
        <family val="2"/>
      </rPr>
      <t>31423-01</t>
    </r>
  </si>
  <si>
    <r>
      <rPr>
        <sz val="9"/>
        <rFont val="Arial"/>
        <family val="2"/>
      </rPr>
      <t>Regionalna ekscizija limfnih čvorova na vratu</t>
    </r>
  </si>
  <si>
    <r>
      <rPr>
        <sz val="10"/>
        <rFont val="Arial"/>
        <family val="2"/>
      </rPr>
      <t>31500-00</t>
    </r>
  </si>
  <si>
    <r>
      <rPr>
        <sz val="9"/>
        <rFont val="Arial"/>
        <family val="2"/>
      </rPr>
      <t>Ekscizija lezija na dojkama</t>
    </r>
  </si>
  <si>
    <r>
      <rPr>
        <sz val="10"/>
        <rFont val="Arial"/>
        <family val="2"/>
      </rPr>
      <t>31518-00</t>
    </r>
  </si>
  <si>
    <r>
      <rPr>
        <sz val="9"/>
        <rFont val="Arial"/>
        <family val="2"/>
      </rPr>
      <t>Jednostavna mastektomija, jednostrana</t>
    </r>
  </si>
  <si>
    <r>
      <rPr>
        <sz val="10"/>
        <rFont val="Arial"/>
        <family val="2"/>
      </rPr>
      <t>31533-00</t>
    </r>
  </si>
  <si>
    <r>
      <rPr>
        <sz val="9"/>
        <rFont val="Arial"/>
        <family val="2"/>
      </rPr>
      <t>Biopsija dojke iglom</t>
    </r>
  </si>
  <si>
    <r>
      <rPr>
        <sz val="10"/>
        <rFont val="Arial"/>
        <family val="2"/>
      </rPr>
      <t>31548-00</t>
    </r>
  </si>
  <si>
    <r>
      <rPr>
        <sz val="9"/>
        <rFont val="Arial"/>
        <family val="2"/>
      </rPr>
      <t>Biopsija dubokog tkiva dojke</t>
    </r>
  </si>
  <si>
    <r>
      <rPr>
        <sz val="10"/>
        <rFont val="Arial"/>
        <family val="2"/>
      </rPr>
      <t>31551-00</t>
    </r>
  </si>
  <si>
    <r>
      <rPr>
        <sz val="9"/>
        <rFont val="Arial"/>
        <family val="2"/>
      </rPr>
      <t>Incizija i drenaža dojke</t>
    </r>
  </si>
  <si>
    <r>
      <rPr>
        <sz val="10"/>
        <rFont val="Arial"/>
        <family val="2"/>
      </rPr>
      <t>32000-00</t>
    </r>
  </si>
  <si>
    <r>
      <rPr>
        <sz val="9"/>
        <rFont val="Arial"/>
        <family val="2"/>
      </rPr>
      <t>Ograničena resekcija debelog creva sa formiranjem stome</t>
    </r>
  </si>
  <si>
    <r>
      <rPr>
        <sz val="10"/>
        <rFont val="Arial"/>
        <family val="2"/>
      </rPr>
      <t>32000-01</t>
    </r>
  </si>
  <si>
    <r>
      <rPr>
        <sz val="9"/>
        <rFont val="Arial"/>
        <family val="2"/>
      </rPr>
      <t>Desna hemikolektomija sa formiranjem stome</t>
    </r>
  </si>
  <si>
    <r>
      <rPr>
        <sz val="10"/>
        <rFont val="Arial"/>
        <family val="2"/>
      </rPr>
      <t>32003-00</t>
    </r>
  </si>
  <si>
    <r>
      <rPr>
        <sz val="9"/>
        <rFont val="Arial"/>
        <family val="2"/>
      </rPr>
      <t>Ograničena resekcija debelog creva sa anastomozom</t>
    </r>
  </si>
  <si>
    <r>
      <rPr>
        <sz val="10"/>
        <rFont val="Arial"/>
        <family val="2"/>
      </rPr>
      <t>32003-01</t>
    </r>
  </si>
  <si>
    <r>
      <rPr>
        <sz val="9"/>
        <rFont val="Arial"/>
        <family val="2"/>
      </rPr>
      <t>Desna hemikolektomija sa anastomozom</t>
    </r>
  </si>
  <si>
    <r>
      <rPr>
        <sz val="10"/>
        <rFont val="Arial"/>
        <family val="2"/>
      </rPr>
      <t>32006-00</t>
    </r>
  </si>
  <si>
    <r>
      <rPr>
        <sz val="9"/>
        <rFont val="Arial"/>
        <family val="2"/>
      </rPr>
      <t>Leva hemikolektomija sa anastomozom</t>
    </r>
  </si>
  <si>
    <r>
      <rPr>
        <sz val="10"/>
        <rFont val="Arial"/>
        <family val="2"/>
      </rPr>
      <t>32009-00</t>
    </r>
  </si>
  <si>
    <r>
      <rPr>
        <sz val="9"/>
        <rFont val="Arial"/>
        <family val="2"/>
      </rPr>
      <t>Totalna kolektomija sa ileostomom</t>
    </r>
  </si>
  <si>
    <r>
      <rPr>
        <sz val="10"/>
        <rFont val="Arial"/>
        <family val="2"/>
      </rPr>
      <t>32030-00</t>
    </r>
  </si>
  <si>
    <r>
      <rPr>
        <sz val="9"/>
        <rFont val="Arial"/>
        <family val="2"/>
      </rPr>
      <t>Rektosigmoidektomija sa formiranjem stome</t>
    </r>
  </si>
  <si>
    <r>
      <rPr>
        <sz val="10"/>
        <rFont val="Arial"/>
        <family val="2"/>
      </rPr>
      <t>32033-00</t>
    </r>
  </si>
  <si>
    <r>
      <rPr>
        <sz val="9"/>
        <rFont val="Arial"/>
        <family val="2"/>
      </rPr>
      <t xml:space="preserve">Uspostavljanje kontinuiteta creva nakon Hartmanove (Hartmann)
</t>
    </r>
    <r>
      <rPr>
        <sz val="9"/>
        <rFont val="Arial"/>
        <family val="2"/>
      </rPr>
      <t>operacije</t>
    </r>
  </si>
  <si>
    <r>
      <rPr>
        <sz val="10"/>
        <rFont val="Arial"/>
        <family val="2"/>
      </rPr>
      <t>32075-00</t>
    </r>
  </si>
  <si>
    <r>
      <rPr>
        <sz val="9"/>
        <rFont val="Arial"/>
        <family val="2"/>
      </rPr>
      <t>Rigidna rektosigmoidoskopija</t>
    </r>
  </si>
  <si>
    <r>
      <rPr>
        <sz val="10"/>
        <rFont val="Arial"/>
        <family val="2"/>
      </rPr>
      <t>32075-01</t>
    </r>
  </si>
  <si>
    <r>
      <rPr>
        <sz val="9"/>
        <rFont val="Arial"/>
        <family val="2"/>
      </rPr>
      <t>Rigidna sigmoidoskopija sa biopsijom</t>
    </r>
  </si>
  <si>
    <r>
      <rPr>
        <sz val="9"/>
        <rFont val="Arial"/>
        <family val="2"/>
      </rPr>
      <t>Kineziterapija u novorođenčeta i odojčeta</t>
    </r>
  </si>
  <si>
    <r>
      <rPr>
        <sz val="10"/>
        <rFont val="Arial"/>
        <family val="2"/>
      </rPr>
      <t>32142-01</t>
    </r>
  </si>
  <si>
    <r>
      <rPr>
        <sz val="9"/>
        <rFont val="Arial"/>
        <family val="2"/>
      </rPr>
      <t>Ekscizija analnog polipa</t>
    </r>
  </si>
  <si>
    <r>
      <rPr>
        <sz val="10"/>
        <rFont val="Arial"/>
        <family val="2"/>
      </rPr>
      <t>32171-00</t>
    </r>
  </si>
  <si>
    <r>
      <rPr>
        <sz val="9"/>
        <rFont val="Arial"/>
        <family val="2"/>
      </rPr>
      <t>Anorektalni pregled</t>
    </r>
  </si>
  <si>
    <r>
      <rPr>
        <sz val="10"/>
        <rFont val="Arial"/>
        <family val="2"/>
      </rPr>
      <t>32174-01</t>
    </r>
  </si>
  <si>
    <r>
      <rPr>
        <sz val="9"/>
        <rFont val="Arial"/>
        <family val="2"/>
      </rPr>
      <t>Drenaža perianalnog apscesa</t>
    </r>
  </si>
  <si>
    <r>
      <rPr>
        <sz val="9"/>
        <rFont val="Arial"/>
        <family val="2"/>
      </rPr>
      <t xml:space="preserve">Veštački prekid trudnoće preko 10 nedelja u intravenskoj
</t>
    </r>
    <r>
      <rPr>
        <sz val="9"/>
        <rFont val="Arial"/>
        <family val="2"/>
      </rPr>
      <t>anesteziji koja se odobrava komisjiski</t>
    </r>
  </si>
  <si>
    <r>
      <rPr>
        <sz val="9"/>
        <rFont val="Arial"/>
        <family val="2"/>
      </rPr>
      <t>Detekcija psihoaktivnih susptanci u urinu kod zavisnika</t>
    </r>
  </si>
  <si>
    <r>
      <rPr>
        <sz val="10"/>
        <rFont val="Arial"/>
        <family val="2"/>
      </rPr>
      <t>34530-04</t>
    </r>
  </si>
  <si>
    <r>
      <rPr>
        <sz val="9"/>
        <rFont val="Arial"/>
        <family val="2"/>
      </rPr>
      <t>Uklanjanje venskog katetera</t>
    </r>
  </si>
  <si>
    <r>
      <rPr>
        <sz val="10"/>
        <rFont val="Arial"/>
        <family val="2"/>
      </rPr>
      <t>35500-00</t>
    </r>
  </si>
  <si>
    <r>
      <rPr>
        <sz val="9"/>
        <rFont val="Arial"/>
        <family val="2"/>
      </rPr>
      <t>Ginekološki pregled</t>
    </r>
  </si>
  <si>
    <r>
      <rPr>
        <sz val="10"/>
        <rFont val="Arial"/>
        <family val="2"/>
      </rPr>
      <t>35503-00</t>
    </r>
  </si>
  <si>
    <r>
      <rPr>
        <sz val="9"/>
        <rFont val="Arial"/>
        <family val="2"/>
      </rPr>
      <t>Ubacivanje intrauterinog uloška (IUD)</t>
    </r>
  </si>
  <si>
    <r>
      <rPr>
        <sz val="10"/>
        <rFont val="Arial"/>
        <family val="2"/>
      </rPr>
      <t>35506-02</t>
    </r>
  </si>
  <si>
    <r>
      <rPr>
        <sz val="9"/>
        <rFont val="Arial"/>
        <family val="2"/>
      </rPr>
      <t>Uklanjanje intrauterinog uloška</t>
    </r>
  </si>
  <si>
    <r>
      <rPr>
        <sz val="10"/>
        <rFont val="Arial"/>
        <family val="2"/>
      </rPr>
      <t>35520-00</t>
    </r>
  </si>
  <si>
    <r>
      <rPr>
        <sz val="9"/>
        <rFont val="Arial"/>
        <family val="2"/>
      </rPr>
      <t>Lečenje apscesa Bartolinijeve žlezde</t>
    </r>
  </si>
  <si>
    <r>
      <rPr>
        <sz val="10"/>
        <rFont val="Arial"/>
        <family val="2"/>
      </rPr>
      <t>35539-03</t>
    </r>
  </si>
  <si>
    <r>
      <rPr>
        <sz val="9"/>
        <rFont val="Arial"/>
        <family val="2"/>
      </rPr>
      <t>Biopsija vagine</t>
    </r>
  </si>
  <si>
    <r>
      <rPr>
        <sz val="10"/>
        <rFont val="Arial"/>
        <family val="2"/>
      </rPr>
      <t>35557-00</t>
    </r>
  </si>
  <si>
    <r>
      <rPr>
        <sz val="9"/>
        <rFont val="Arial"/>
        <family val="2"/>
      </rPr>
      <t>Ekscizija lezije vagine</t>
    </r>
  </si>
  <si>
    <r>
      <rPr>
        <sz val="10"/>
        <rFont val="Arial"/>
        <family val="2"/>
      </rPr>
      <t>35570-00</t>
    </r>
  </si>
  <si>
    <r>
      <rPr>
        <sz val="9"/>
        <rFont val="Arial"/>
        <family val="2"/>
      </rPr>
      <t>Reparacija prednjeg vaginalnog kompartmana, vaginalni pristup</t>
    </r>
  </si>
  <si>
    <r>
      <rPr>
        <sz val="10"/>
        <rFont val="Arial"/>
        <family val="2"/>
      </rPr>
      <t>35608-00</t>
    </r>
  </si>
  <si>
    <r>
      <rPr>
        <sz val="9"/>
        <rFont val="Arial"/>
        <family val="2"/>
      </rPr>
      <t>Kauterizacija promena na grliću materice</t>
    </r>
  </si>
  <si>
    <r>
      <rPr>
        <sz val="10"/>
        <rFont val="Arial"/>
        <family val="2"/>
      </rPr>
      <t>35608-02</t>
    </r>
  </si>
  <si>
    <r>
      <rPr>
        <sz val="9"/>
        <rFont val="Arial"/>
        <family val="2"/>
      </rPr>
      <t>Biopsija grlića materice</t>
    </r>
  </si>
  <si>
    <r>
      <rPr>
        <sz val="10"/>
        <rFont val="Arial"/>
        <family val="2"/>
      </rPr>
      <t>35611-00</t>
    </r>
  </si>
  <si>
    <r>
      <rPr>
        <sz val="9"/>
        <rFont val="Arial"/>
        <family val="2"/>
      </rPr>
      <t>Polipektomija grlića materice</t>
    </r>
  </si>
  <si>
    <r>
      <rPr>
        <sz val="10"/>
        <rFont val="Arial"/>
        <family val="2"/>
      </rPr>
      <t>35615-00</t>
    </r>
  </si>
  <si>
    <r>
      <rPr>
        <sz val="9"/>
        <rFont val="Arial"/>
        <family val="2"/>
      </rPr>
      <t>Biopsija vulve</t>
    </r>
  </si>
  <si>
    <r>
      <rPr>
        <sz val="10"/>
        <rFont val="Arial"/>
        <family val="2"/>
      </rPr>
      <t>35637-06</t>
    </r>
  </si>
  <si>
    <r>
      <rPr>
        <sz val="9"/>
        <rFont val="Arial"/>
        <family val="2"/>
      </rPr>
      <t>Biopsija jajnika</t>
    </r>
  </si>
  <si>
    <r>
      <rPr>
        <sz val="10"/>
        <rFont val="Arial"/>
        <family val="2"/>
      </rPr>
      <t>35638-04</t>
    </r>
  </si>
  <si>
    <r>
      <rPr>
        <sz val="9"/>
        <rFont val="Arial"/>
        <family val="2"/>
      </rPr>
      <t>Laparoskopska ovarijalna cistektomija, jednostrana</t>
    </r>
  </si>
  <si>
    <r>
      <rPr>
        <sz val="10"/>
        <rFont val="Arial"/>
        <family val="2"/>
      </rPr>
      <t>35638-11</t>
    </r>
  </si>
  <si>
    <r>
      <rPr>
        <sz val="9"/>
        <rFont val="Arial"/>
        <family val="2"/>
      </rPr>
      <t>Laparoskopska salpingoovariektomija, jednostrana</t>
    </r>
  </si>
  <si>
    <r>
      <rPr>
        <sz val="10"/>
        <rFont val="Arial"/>
        <family val="2"/>
      </rPr>
      <t>35640-00</t>
    </r>
  </si>
  <si>
    <r>
      <rPr>
        <sz val="9"/>
        <rFont val="Arial"/>
        <family val="2"/>
      </rPr>
      <t>Dilatacija cervikalnog kanala i kiretaža materice</t>
    </r>
  </si>
  <si>
    <r>
      <rPr>
        <sz val="10"/>
        <rFont val="Arial"/>
        <family val="2"/>
      </rPr>
      <t>35640-02</t>
    </r>
  </si>
  <si>
    <r>
      <rPr>
        <sz val="9"/>
        <rFont val="Arial"/>
        <family val="2"/>
      </rPr>
      <t>Dilatacija grlića materice</t>
    </r>
  </si>
  <si>
    <r>
      <rPr>
        <sz val="10"/>
        <rFont val="Arial"/>
        <family val="2"/>
      </rPr>
      <t>35643-03</t>
    </r>
  </si>
  <si>
    <r>
      <rPr>
        <sz val="9"/>
        <rFont val="Arial"/>
        <family val="2"/>
      </rPr>
      <t>Dilatacija i evakuacija sadržaja materice</t>
    </r>
  </si>
  <si>
    <r>
      <rPr>
        <sz val="10"/>
        <rFont val="Arial"/>
        <family val="2"/>
      </rPr>
      <t>35647-00</t>
    </r>
  </si>
  <si>
    <r>
      <rPr>
        <sz val="9"/>
        <rFont val="Arial"/>
        <family val="2"/>
      </rPr>
      <t>Široka ekscizija zone trensformacije omčicom</t>
    </r>
  </si>
  <si>
    <r>
      <rPr>
        <sz val="10"/>
        <rFont val="Arial"/>
        <family val="2"/>
      </rPr>
      <t>35649-01</t>
    </r>
  </si>
  <si>
    <r>
      <rPr>
        <sz val="9"/>
        <rFont val="Arial"/>
        <family val="2"/>
      </rPr>
      <t>Miomektomija materice laparoskopijom</t>
    </r>
  </si>
  <si>
    <r>
      <rPr>
        <sz val="10"/>
        <rFont val="Arial"/>
        <family val="2"/>
      </rPr>
      <t>35649-03</t>
    </r>
  </si>
  <si>
    <r>
      <rPr>
        <sz val="9"/>
        <rFont val="Arial"/>
        <family val="2"/>
      </rPr>
      <t>Miomektomija materice</t>
    </r>
  </si>
  <si>
    <r>
      <rPr>
        <sz val="10"/>
        <rFont val="Arial"/>
        <family val="2"/>
      </rPr>
      <t>35653-04</t>
    </r>
  </si>
  <si>
    <r>
      <rPr>
        <sz val="9"/>
        <rFont val="Arial"/>
        <family val="2"/>
      </rPr>
      <t>Klasična histerektomija sa adneksektomijom</t>
    </r>
  </si>
  <si>
    <r>
      <rPr>
        <sz val="10"/>
        <rFont val="Arial"/>
        <family val="2"/>
      </rPr>
      <t>35677-05</t>
    </r>
  </si>
  <si>
    <r>
      <rPr>
        <sz val="9"/>
        <rFont val="Arial"/>
        <family val="2"/>
      </rPr>
      <t>Salpingektomija sa uklanjanjem trudnoće u jajovodu</t>
    </r>
  </si>
  <si>
    <r>
      <rPr>
        <sz val="10"/>
        <rFont val="Arial"/>
        <family val="2"/>
      </rPr>
      <t>35678-01</t>
    </r>
  </si>
  <si>
    <r>
      <rPr>
        <sz val="9"/>
        <rFont val="Arial"/>
        <family val="2"/>
      </rPr>
      <t xml:space="preserve">Laparoskopska salpingektomija sa uklanjanjem trudnoće u
</t>
    </r>
    <r>
      <rPr>
        <sz val="9"/>
        <rFont val="Arial"/>
        <family val="2"/>
      </rPr>
      <t>jajovodu</t>
    </r>
  </si>
  <si>
    <r>
      <rPr>
        <sz val="10"/>
        <rFont val="Arial"/>
        <family val="2"/>
      </rPr>
      <t>35688-02</t>
    </r>
  </si>
  <si>
    <r>
      <rPr>
        <sz val="9"/>
        <rFont val="Arial"/>
        <family val="2"/>
      </rPr>
      <t>Sterilizacija otvorenim abdominalnim pristupom</t>
    </r>
  </si>
  <si>
    <r>
      <rPr>
        <sz val="10"/>
        <rFont val="Arial"/>
        <family val="2"/>
      </rPr>
      <t>35694-03</t>
    </r>
  </si>
  <si>
    <r>
      <rPr>
        <sz val="9"/>
        <rFont val="Arial"/>
        <family val="2"/>
      </rPr>
      <t>Laparoskopska salpingostomija</t>
    </r>
  </si>
  <si>
    <r>
      <rPr>
        <sz val="10"/>
        <rFont val="Arial"/>
        <family val="2"/>
      </rPr>
      <t>35703-00</t>
    </r>
  </si>
  <si>
    <r>
      <rPr>
        <sz val="9"/>
        <rFont val="Arial"/>
        <family val="2"/>
      </rPr>
      <t>Test prohodnosti jajovoda</t>
    </r>
  </si>
  <si>
    <r>
      <rPr>
        <sz val="10"/>
        <rFont val="Arial"/>
        <family val="2"/>
      </rPr>
      <t>35713-04</t>
    </r>
  </si>
  <si>
    <r>
      <rPr>
        <sz val="9"/>
        <rFont val="Arial"/>
        <family val="2"/>
      </rPr>
      <t>Ovarijalna cistektomija, jednostrana</t>
    </r>
  </si>
  <si>
    <r>
      <rPr>
        <sz val="10"/>
        <rFont val="Arial"/>
        <family val="2"/>
      </rPr>
      <t>35713-05</t>
    </r>
  </si>
  <si>
    <r>
      <rPr>
        <sz val="9"/>
        <rFont val="Arial"/>
        <family val="2"/>
      </rPr>
      <t>Klinasta resekcija jajnika</t>
    </r>
  </si>
  <si>
    <r>
      <rPr>
        <sz val="10"/>
        <rFont val="Arial"/>
        <family val="2"/>
      </rPr>
      <t>35713-07</t>
    </r>
  </si>
  <si>
    <r>
      <rPr>
        <sz val="9"/>
        <rFont val="Arial"/>
        <family val="2"/>
      </rPr>
      <t>Ovariektomija, jednostrana</t>
    </r>
  </si>
  <si>
    <r>
      <rPr>
        <sz val="10"/>
        <rFont val="Arial"/>
        <family val="2"/>
      </rPr>
      <t>35713-09</t>
    </r>
  </si>
  <si>
    <r>
      <rPr>
        <sz val="9"/>
        <rFont val="Arial"/>
        <family val="2"/>
      </rPr>
      <t>Salpingektomija, jednostrana</t>
    </r>
  </si>
  <si>
    <r>
      <rPr>
        <sz val="10"/>
        <rFont val="Arial"/>
        <family val="2"/>
      </rPr>
      <t>35713-11</t>
    </r>
  </si>
  <si>
    <r>
      <rPr>
        <sz val="9"/>
        <rFont val="Arial"/>
        <family val="2"/>
      </rPr>
      <t>Salpingoovariektomija, jednostrana</t>
    </r>
  </si>
  <si>
    <r>
      <rPr>
        <sz val="10"/>
        <rFont val="Arial"/>
        <family val="2"/>
      </rPr>
      <t>36624-00</t>
    </r>
  </si>
  <si>
    <r>
      <rPr>
        <sz val="9"/>
        <rFont val="Arial"/>
        <family val="2"/>
      </rPr>
      <t>Perkutana nefrostomija</t>
    </r>
  </si>
  <si>
    <r>
      <rPr>
        <sz val="10"/>
        <rFont val="Arial"/>
        <family val="2"/>
      </rPr>
      <t>36800-00</t>
    </r>
  </si>
  <si>
    <r>
      <rPr>
        <sz val="9"/>
        <rFont val="Arial"/>
        <family val="2"/>
      </rPr>
      <t>Kateterizacija mokraćne bešike</t>
    </r>
  </si>
  <si>
    <r>
      <rPr>
        <sz val="10"/>
        <rFont val="Arial"/>
        <family val="2"/>
      </rPr>
      <t>36800-01</t>
    </r>
  </si>
  <si>
    <r>
      <rPr>
        <sz val="9"/>
        <rFont val="Arial"/>
        <family val="2"/>
      </rPr>
      <t>Zamena stalnog urinarnog katetera</t>
    </r>
  </si>
  <si>
    <r>
      <rPr>
        <sz val="10"/>
        <rFont val="Arial"/>
        <family val="2"/>
      </rPr>
      <t>36800-02</t>
    </r>
  </si>
  <si>
    <r>
      <rPr>
        <sz val="9"/>
        <rFont val="Arial"/>
        <family val="2"/>
      </rPr>
      <t>Zamena katetera cistostome</t>
    </r>
  </si>
  <si>
    <r>
      <rPr>
        <sz val="10"/>
        <rFont val="Arial"/>
        <family val="2"/>
      </rPr>
      <t>36800-03</t>
    </r>
  </si>
  <si>
    <r>
      <rPr>
        <sz val="9"/>
        <rFont val="Arial"/>
        <family val="2"/>
      </rPr>
      <t>Uklanjanje stalnog urinarnog katetera</t>
    </r>
  </si>
  <si>
    <r>
      <rPr>
        <sz val="10"/>
        <rFont val="Arial"/>
        <family val="2"/>
      </rPr>
      <t>36812-00</t>
    </r>
  </si>
  <si>
    <r>
      <rPr>
        <sz val="9"/>
        <rFont val="Arial"/>
        <family val="2"/>
      </rPr>
      <t>Cistoskopija</t>
    </r>
  </si>
  <si>
    <r>
      <rPr>
        <sz val="10"/>
        <rFont val="Arial"/>
        <family val="2"/>
      </rPr>
      <t>36821-01</t>
    </r>
  </si>
  <si>
    <r>
      <rPr>
        <sz val="9"/>
        <rFont val="Arial"/>
        <family val="2"/>
      </rPr>
      <t>Endoskopsko plasiranje ureteralnog stenta</t>
    </r>
  </si>
  <si>
    <r>
      <rPr>
        <sz val="10"/>
        <rFont val="Arial"/>
        <family val="2"/>
      </rPr>
      <t>36833-01</t>
    </r>
  </si>
  <si>
    <r>
      <rPr>
        <sz val="9"/>
        <rFont val="Arial"/>
        <family val="2"/>
      </rPr>
      <t>Endoskopsko uklanjanje ureteralnog stenta</t>
    </r>
  </si>
  <si>
    <r>
      <rPr>
        <sz val="10"/>
        <rFont val="Arial"/>
        <family val="2"/>
      </rPr>
      <t>36845-05</t>
    </r>
  </si>
  <si>
    <r>
      <rPr>
        <sz val="9"/>
        <rFont val="Arial"/>
        <family val="2"/>
      </rPr>
      <t>Endoskopska resekcija multiplih lezija mokraćne bešike</t>
    </r>
  </si>
  <si>
    <r>
      <rPr>
        <sz val="10"/>
        <rFont val="Arial"/>
        <family val="2"/>
      </rPr>
      <t>37008-01</t>
    </r>
  </si>
  <si>
    <r>
      <rPr>
        <sz val="9"/>
        <rFont val="Arial"/>
        <family val="2"/>
      </rPr>
      <t>Cistotomija [cistostomija]</t>
    </r>
  </si>
  <si>
    <r>
      <rPr>
        <sz val="10"/>
        <rFont val="Arial"/>
        <family val="2"/>
      </rPr>
      <t>37219-00</t>
    </r>
  </si>
  <si>
    <r>
      <rPr>
        <sz val="9"/>
        <rFont val="Arial"/>
        <family val="2"/>
      </rPr>
      <t>Transrektalna biopsija prostate iglom</t>
    </r>
  </si>
  <si>
    <r>
      <rPr>
        <sz val="10"/>
        <rFont val="Arial"/>
        <family val="2"/>
      </rPr>
      <t>37303-00</t>
    </r>
  </si>
  <si>
    <r>
      <rPr>
        <sz val="9"/>
        <rFont val="Arial"/>
        <family val="2"/>
      </rPr>
      <t>Dilatacija stenoze uretre</t>
    </r>
  </si>
  <si>
    <r>
      <rPr>
        <sz val="10"/>
        <rFont val="Arial"/>
        <family val="2"/>
      </rPr>
      <t>37604-06</t>
    </r>
  </si>
  <si>
    <r>
      <rPr>
        <sz val="9"/>
        <rFont val="Arial"/>
        <family val="2"/>
      </rPr>
      <t>Incizija testisa</t>
    </r>
  </si>
  <si>
    <r>
      <rPr>
        <sz val="10"/>
        <rFont val="Arial"/>
        <family val="2"/>
      </rPr>
      <t>38200-00</t>
    </r>
  </si>
  <si>
    <r>
      <rPr>
        <sz val="9"/>
        <rFont val="Arial"/>
        <family val="2"/>
      </rPr>
      <t>Kateterizacija desne strane srca</t>
    </r>
  </si>
  <si>
    <r>
      <rPr>
        <sz val="10"/>
        <rFont val="Arial"/>
        <family val="2"/>
      </rPr>
      <t>38800-00</t>
    </r>
  </si>
  <si>
    <r>
      <rPr>
        <sz val="9"/>
        <rFont val="Arial"/>
        <family val="2"/>
      </rPr>
      <t>Dijagnostička torakocenteza</t>
    </r>
  </si>
  <si>
    <r>
      <rPr>
        <sz val="10"/>
        <rFont val="Arial"/>
        <family val="2"/>
      </rPr>
      <t>38803-00</t>
    </r>
  </si>
  <si>
    <r>
      <rPr>
        <sz val="9"/>
        <rFont val="Arial"/>
        <family val="2"/>
      </rPr>
      <t>Terapijska torakocenteza</t>
    </r>
  </si>
  <si>
    <r>
      <rPr>
        <sz val="10"/>
        <rFont val="Arial"/>
        <family val="2"/>
      </rPr>
      <t>38806-00</t>
    </r>
  </si>
  <si>
    <r>
      <rPr>
        <sz val="9"/>
        <rFont val="Arial"/>
        <family val="2"/>
      </rPr>
      <t>Plasiranje drena kroz međurebarni prostor</t>
    </r>
  </si>
  <si>
    <r>
      <rPr>
        <sz val="10"/>
        <rFont val="Arial"/>
        <family val="2"/>
      </rPr>
      <t>38812-00</t>
    </r>
  </si>
  <si>
    <r>
      <rPr>
        <sz val="9"/>
        <rFont val="Arial"/>
        <family val="2"/>
      </rPr>
      <t>Perkutana biopsija pluća iglom</t>
    </r>
  </si>
  <si>
    <r>
      <rPr>
        <sz val="10"/>
        <rFont val="Arial"/>
        <family val="2"/>
      </rPr>
      <t>39000-00</t>
    </r>
  </si>
  <si>
    <r>
      <rPr>
        <sz val="9"/>
        <rFont val="Arial"/>
        <family val="2"/>
      </rPr>
      <t>Lumbalna punkcija</t>
    </r>
  </si>
  <si>
    <r>
      <rPr>
        <sz val="10"/>
        <rFont val="Arial"/>
        <family val="2"/>
      </rPr>
      <t>41500-00</t>
    </r>
  </si>
  <si>
    <r>
      <rPr>
        <sz val="9"/>
        <rFont val="Arial"/>
        <family val="2"/>
      </rPr>
      <t>Uklanjanje stranog tela iz spoljašnjeg slušnog kanala bez incizije</t>
    </r>
  </si>
  <si>
    <r>
      <rPr>
        <sz val="10"/>
        <rFont val="Arial"/>
        <family val="2"/>
      </rPr>
      <t>41506-00</t>
    </r>
  </si>
  <si>
    <r>
      <rPr>
        <sz val="9"/>
        <rFont val="Arial"/>
        <family val="2"/>
      </rPr>
      <t>Ekscizija polipa na spoljašnjem uvu</t>
    </r>
  </si>
  <si>
    <r>
      <rPr>
        <sz val="10"/>
        <rFont val="Arial"/>
        <family val="2"/>
      </rPr>
      <t>41626-00</t>
    </r>
  </si>
  <si>
    <r>
      <rPr>
        <sz val="9"/>
        <rFont val="Arial"/>
        <family val="2"/>
      </rPr>
      <t>Miringotomija, jednostrana</t>
    </r>
  </si>
  <si>
    <r>
      <rPr>
        <sz val="10"/>
        <rFont val="Arial"/>
        <family val="2"/>
      </rPr>
      <t>41626-01</t>
    </r>
  </si>
  <si>
    <r>
      <rPr>
        <sz val="9"/>
        <rFont val="Arial"/>
        <family val="2"/>
      </rPr>
      <t>Miringotomija, obostrana</t>
    </r>
  </si>
  <si>
    <r>
      <rPr>
        <sz val="10"/>
        <rFont val="Arial"/>
        <family val="2"/>
      </rPr>
      <t>41629-00</t>
    </r>
  </si>
  <si>
    <r>
      <rPr>
        <sz val="9"/>
        <rFont val="Arial"/>
        <family val="2"/>
      </rPr>
      <t>Eksploracija srednjeg uva</t>
    </r>
  </si>
  <si>
    <r>
      <rPr>
        <sz val="10"/>
        <rFont val="Arial"/>
        <family val="2"/>
      </rPr>
      <t>41632-00</t>
    </r>
  </si>
  <si>
    <r>
      <rPr>
        <sz val="9"/>
        <rFont val="Arial"/>
        <family val="2"/>
      </rPr>
      <t>Miringotomija sa insercijom tube, jednostrana</t>
    </r>
  </si>
  <si>
    <r>
      <rPr>
        <sz val="10"/>
        <rFont val="Arial"/>
        <family val="2"/>
      </rPr>
      <t>41632-01</t>
    </r>
  </si>
  <si>
    <r>
      <rPr>
        <sz val="9"/>
        <rFont val="Arial"/>
        <family val="2"/>
      </rPr>
      <t>Miringotomija sa insercijom tube, obostrana</t>
    </r>
  </si>
  <si>
    <r>
      <rPr>
        <sz val="10"/>
        <rFont val="Arial"/>
        <family val="2"/>
      </rPr>
      <t>41647-00</t>
    </r>
  </si>
  <si>
    <r>
      <rPr>
        <sz val="9"/>
        <rFont val="Arial"/>
        <family val="2"/>
      </rPr>
      <t>Toaleta uva, jednostrano</t>
    </r>
  </si>
  <si>
    <r>
      <rPr>
        <sz val="10"/>
        <rFont val="Arial"/>
        <family val="2"/>
      </rPr>
      <t>41647-01</t>
    </r>
  </si>
  <si>
    <r>
      <rPr>
        <sz val="9"/>
        <rFont val="Arial"/>
        <family val="2"/>
      </rPr>
      <t>Toaleta uva, obostrano</t>
    </r>
  </si>
  <si>
    <r>
      <rPr>
        <sz val="10"/>
        <rFont val="Arial"/>
        <family val="2"/>
      </rPr>
      <t>41653-00</t>
    </r>
  </si>
  <si>
    <r>
      <rPr>
        <sz val="9"/>
        <rFont val="Arial"/>
        <family val="2"/>
      </rPr>
      <t>Pregled nosne šupljine i/ili postnazalnog prostora</t>
    </r>
  </si>
  <si>
    <r>
      <rPr>
        <sz val="10"/>
        <rFont val="Arial"/>
        <family val="2"/>
      </rPr>
      <t>41656-00</t>
    </r>
  </si>
  <si>
    <r>
      <rPr>
        <sz val="9"/>
        <rFont val="Arial"/>
        <family val="2"/>
      </rPr>
      <t xml:space="preserve">Zaustavljanje krvarenja iz zadnjeg dela nosa tamponadom i/ili
</t>
    </r>
    <r>
      <rPr>
        <sz val="9"/>
        <rFont val="Arial"/>
        <family val="2"/>
      </rPr>
      <t>kauterizacijom</t>
    </r>
  </si>
  <si>
    <r>
      <rPr>
        <sz val="10"/>
        <rFont val="Arial"/>
        <family val="2"/>
      </rPr>
      <t>41659-00</t>
    </r>
  </si>
  <si>
    <r>
      <rPr>
        <sz val="9"/>
        <rFont val="Arial"/>
        <family val="2"/>
      </rPr>
      <t>Odstranjivanje stranog tela nosa</t>
    </r>
  </si>
  <si>
    <r>
      <rPr>
        <sz val="10"/>
        <rFont val="Arial"/>
        <family val="2"/>
      </rPr>
      <t>41668-00</t>
    </r>
  </si>
  <si>
    <r>
      <rPr>
        <sz val="9"/>
        <rFont val="Arial"/>
        <family val="2"/>
      </rPr>
      <t>Uklanjanje nazalnih polipa</t>
    </r>
  </si>
  <si>
    <r>
      <rPr>
        <sz val="10"/>
        <rFont val="Arial"/>
        <family val="2"/>
      </rPr>
      <t>41671-02</t>
    </r>
  </si>
  <si>
    <r>
      <rPr>
        <sz val="9"/>
        <rFont val="Arial"/>
        <family val="2"/>
      </rPr>
      <t>Septoplastika</t>
    </r>
  </si>
  <si>
    <r>
      <rPr>
        <sz val="10"/>
        <rFont val="Arial"/>
        <family val="2"/>
      </rPr>
      <t>41674-01</t>
    </r>
  </si>
  <si>
    <r>
      <rPr>
        <sz val="9"/>
        <rFont val="Arial"/>
        <family val="2"/>
      </rPr>
      <t>Kauterizacija ili dijatermija nosne pregrade</t>
    </r>
  </si>
  <si>
    <r>
      <rPr>
        <sz val="10"/>
        <rFont val="Arial"/>
        <family val="2"/>
      </rPr>
      <t>41677-00</t>
    </r>
  </si>
  <si>
    <r>
      <rPr>
        <sz val="9"/>
        <rFont val="Arial"/>
        <family val="2"/>
      </rPr>
      <t xml:space="preserve">Zaustavljanje krvarenja iz prednjeg dela nosa tamponadom i/ili
</t>
    </r>
    <r>
      <rPr>
        <sz val="9"/>
        <rFont val="Arial"/>
        <family val="2"/>
      </rPr>
      <t>kauterizacijom</t>
    </r>
  </si>
  <si>
    <r>
      <rPr>
        <sz val="10"/>
        <rFont val="Arial"/>
        <family val="2"/>
      </rPr>
      <t>41683-00</t>
    </r>
  </si>
  <si>
    <r>
      <rPr>
        <sz val="9"/>
        <rFont val="Arial"/>
        <family val="2"/>
      </rPr>
      <t>Razdvajanje adhezija u nosu</t>
    </r>
  </si>
  <si>
    <r>
      <rPr>
        <sz val="10"/>
        <rFont val="Arial"/>
        <family val="2"/>
      </rPr>
      <t>41686-00</t>
    </r>
  </si>
  <si>
    <r>
      <rPr>
        <sz val="9"/>
        <rFont val="Arial"/>
        <family val="2"/>
      </rPr>
      <t>Hirurški prelom nosne školjke, jednostrani</t>
    </r>
  </si>
  <si>
    <r>
      <rPr>
        <sz val="10"/>
        <rFont val="Arial"/>
        <family val="2"/>
      </rPr>
      <t>41686-01</t>
    </r>
  </si>
  <si>
    <r>
      <rPr>
        <sz val="9"/>
        <rFont val="Arial"/>
        <family val="2"/>
      </rPr>
      <t>Hirurški prelom nosne školjke, obostrani</t>
    </r>
  </si>
  <si>
    <r>
      <rPr>
        <sz val="10"/>
        <rFont val="Arial"/>
        <family val="2"/>
      </rPr>
      <t>41692-00</t>
    </r>
  </si>
  <si>
    <r>
      <rPr>
        <sz val="9"/>
        <rFont val="Arial"/>
        <family val="2"/>
      </rPr>
      <t>Submukozna resekcija nosne školjke, jednostrana</t>
    </r>
  </si>
  <si>
    <r>
      <rPr>
        <sz val="10"/>
        <rFont val="Arial"/>
        <family val="2"/>
      </rPr>
      <t>41704-00</t>
    </r>
  </si>
  <si>
    <r>
      <rPr>
        <sz val="9"/>
        <rFont val="Arial"/>
        <family val="2"/>
      </rPr>
      <t>Aspiracija i lavaža nazalnih sinusa kroz prirodna ušća</t>
    </r>
  </si>
  <si>
    <r>
      <rPr>
        <sz val="10"/>
        <rFont val="Arial"/>
        <family val="2"/>
      </rPr>
      <t>41710-00</t>
    </r>
  </si>
  <si>
    <r>
      <rPr>
        <sz val="9"/>
        <rFont val="Arial"/>
        <family val="2"/>
      </rPr>
      <t>Radikalna maksilarna antrostomija, jednostrana</t>
    </r>
  </si>
  <si>
    <r>
      <rPr>
        <sz val="10"/>
        <rFont val="Arial"/>
        <family val="2"/>
      </rPr>
      <t>41710-01</t>
    </r>
  </si>
  <si>
    <r>
      <rPr>
        <sz val="9"/>
        <rFont val="Arial"/>
        <family val="2"/>
      </rPr>
      <t>Radikalna maksilarna antrostomija, obostrana</t>
    </r>
  </si>
  <si>
    <r>
      <rPr>
        <sz val="10"/>
        <rFont val="Arial"/>
        <family val="2"/>
      </rPr>
      <t>41722-00</t>
    </r>
  </si>
  <si>
    <r>
      <rPr>
        <sz val="9"/>
        <rFont val="Arial"/>
        <family val="2"/>
      </rPr>
      <t>Zatvaranje oroantralne fistule</t>
    </r>
  </si>
  <si>
    <r>
      <rPr>
        <sz val="10"/>
        <rFont val="Arial"/>
        <family val="2"/>
      </rPr>
      <t>41737-02</t>
    </r>
  </si>
  <si>
    <r>
      <rPr>
        <sz val="9"/>
        <rFont val="Arial"/>
        <family val="2"/>
      </rPr>
      <t>Etmoidektomija, jednostrana</t>
    </r>
  </si>
  <si>
    <r>
      <rPr>
        <sz val="10"/>
        <rFont val="Arial"/>
        <family val="2"/>
      </rPr>
      <t>41737-03</t>
    </r>
  </si>
  <si>
    <r>
      <rPr>
        <sz val="9"/>
        <rFont val="Arial"/>
        <family val="2"/>
      </rPr>
      <t>Etmoidektomija, obostrana</t>
    </r>
  </si>
  <si>
    <r>
      <rPr>
        <sz val="10"/>
        <rFont val="Arial"/>
        <family val="2"/>
      </rPr>
      <t>41737-09</t>
    </r>
  </si>
  <si>
    <r>
      <rPr>
        <sz val="9"/>
        <rFont val="Arial"/>
        <family val="2"/>
      </rPr>
      <t>Frontalna sinusektomija</t>
    </r>
  </si>
  <si>
    <r>
      <rPr>
        <sz val="10"/>
        <rFont val="Arial"/>
        <family val="2"/>
      </rPr>
      <t>41761-00</t>
    </r>
  </si>
  <si>
    <r>
      <rPr>
        <sz val="9"/>
        <rFont val="Arial"/>
        <family val="2"/>
      </rPr>
      <t>Pregled nosne šupljine i/ili postnazalnog prostora sa biopsijom</t>
    </r>
  </si>
  <si>
    <r>
      <rPr>
        <sz val="10"/>
        <rFont val="Arial"/>
        <family val="2"/>
      </rPr>
      <t>41785-01</t>
    </r>
  </si>
  <si>
    <r>
      <rPr>
        <sz val="9"/>
        <rFont val="Arial"/>
        <family val="2"/>
      </rPr>
      <t>Parcijalna faringektomija sa totalnom glosektomijom</t>
    </r>
  </si>
  <si>
    <r>
      <rPr>
        <sz val="10"/>
        <rFont val="Arial"/>
        <family val="2"/>
      </rPr>
      <t>41789-00</t>
    </r>
  </si>
  <si>
    <r>
      <rPr>
        <sz val="9"/>
        <rFont val="Arial"/>
        <family val="2"/>
      </rPr>
      <t>Tonzilektomija bez adenoidektomije</t>
    </r>
  </si>
  <si>
    <r>
      <rPr>
        <sz val="10"/>
        <rFont val="Arial"/>
        <family val="2"/>
      </rPr>
      <t>41789-01</t>
    </r>
  </si>
  <si>
    <r>
      <rPr>
        <sz val="9"/>
        <rFont val="Arial"/>
        <family val="2"/>
      </rPr>
      <t>Tonzilektomija sa adenoidektomijom</t>
    </r>
  </si>
  <si>
    <r>
      <rPr>
        <sz val="10"/>
        <rFont val="Arial"/>
        <family val="2"/>
      </rPr>
      <t>41801-00</t>
    </r>
  </si>
  <si>
    <r>
      <rPr>
        <sz val="9"/>
        <rFont val="Arial"/>
        <family val="2"/>
      </rPr>
      <t>Adenoidektomija bez tonzilektomije</t>
    </r>
  </si>
  <si>
    <r>
      <rPr>
        <sz val="10"/>
        <rFont val="Arial"/>
        <family val="2"/>
      </rPr>
      <t>41807-00</t>
    </r>
  </si>
  <si>
    <r>
      <rPr>
        <sz val="9"/>
        <rFont val="Arial"/>
        <family val="2"/>
      </rPr>
      <t>Incizija i drenaža peritonzilarnog apscesa</t>
    </r>
  </si>
  <si>
    <r>
      <rPr>
        <sz val="10"/>
        <rFont val="Arial"/>
        <family val="2"/>
      </rPr>
      <t>41816-00</t>
    </r>
  </si>
  <si>
    <r>
      <rPr>
        <sz val="9"/>
        <rFont val="Arial"/>
        <family val="2"/>
      </rPr>
      <t>Rigidna ezofagoskopija</t>
    </r>
  </si>
  <si>
    <r>
      <rPr>
        <sz val="10"/>
        <rFont val="Arial"/>
        <family val="2"/>
      </rPr>
      <t>41825-00</t>
    </r>
  </si>
  <si>
    <r>
      <rPr>
        <sz val="9"/>
        <rFont val="Arial"/>
        <family val="2"/>
      </rPr>
      <t>Rigidna ezofagoskopija sa ekstrakcijom stranog tela</t>
    </r>
  </si>
  <si>
    <r>
      <rPr>
        <sz val="10"/>
        <rFont val="Arial"/>
        <family val="2"/>
      </rPr>
      <t>41834-00</t>
    </r>
  </si>
  <si>
    <r>
      <rPr>
        <sz val="9"/>
        <rFont val="Arial"/>
        <family val="2"/>
      </rPr>
      <t>Totalna laringektomija</t>
    </r>
  </si>
  <si>
    <r>
      <rPr>
        <sz val="10"/>
        <rFont val="Arial"/>
        <family val="2"/>
      </rPr>
      <t>41849-00</t>
    </r>
  </si>
  <si>
    <r>
      <rPr>
        <sz val="9"/>
        <rFont val="Arial"/>
        <family val="2"/>
      </rPr>
      <t>Laringoskopija</t>
    </r>
  </si>
  <si>
    <r>
      <rPr>
        <sz val="10"/>
        <rFont val="Arial"/>
        <family val="2"/>
      </rPr>
      <t>41852-00</t>
    </r>
  </si>
  <si>
    <r>
      <rPr>
        <sz val="9"/>
        <rFont val="Arial"/>
        <family val="2"/>
      </rPr>
      <t>Laringoskopija sa uklanjanjem lezija</t>
    </r>
  </si>
  <si>
    <r>
      <rPr>
        <sz val="10"/>
        <rFont val="Arial"/>
        <family val="2"/>
      </rPr>
      <t>41855-00</t>
    </r>
  </si>
  <si>
    <r>
      <rPr>
        <sz val="9"/>
        <rFont val="Arial"/>
        <family val="2"/>
      </rPr>
      <t>Mikrolaringoskopija</t>
    </r>
  </si>
  <si>
    <r>
      <rPr>
        <sz val="10"/>
        <rFont val="Arial"/>
        <family val="2"/>
      </rPr>
      <t>41864-00</t>
    </r>
  </si>
  <si>
    <r>
      <rPr>
        <sz val="9"/>
        <rFont val="Arial"/>
        <family val="2"/>
      </rPr>
      <t>Mikrolaringoskopija sa uklanjanjem lezija</t>
    </r>
  </si>
  <si>
    <r>
      <rPr>
        <sz val="10"/>
        <rFont val="Arial"/>
        <family val="2"/>
      </rPr>
      <t>41881-00</t>
    </r>
  </si>
  <si>
    <r>
      <rPr>
        <sz val="9"/>
        <rFont val="Arial"/>
        <family val="2"/>
      </rPr>
      <t>Otvorena traheostomija, privremena</t>
    </r>
  </si>
  <si>
    <r>
      <rPr>
        <sz val="10"/>
        <rFont val="Arial"/>
        <family val="2"/>
      </rPr>
      <t>41881-01</t>
    </r>
  </si>
  <si>
    <r>
      <rPr>
        <sz val="9"/>
        <rFont val="Arial"/>
        <family val="2"/>
      </rPr>
      <t>Otvorena traheostomija, stalna</t>
    </r>
  </si>
  <si>
    <r>
      <rPr>
        <sz val="10"/>
        <rFont val="Arial"/>
        <family val="2"/>
      </rPr>
      <t>41889-00</t>
    </r>
  </si>
  <si>
    <r>
      <rPr>
        <sz val="9"/>
        <rFont val="Arial"/>
        <family val="2"/>
      </rPr>
      <t>Bronhoskopija</t>
    </r>
  </si>
  <si>
    <r>
      <rPr>
        <sz val="10"/>
        <rFont val="Arial"/>
        <family val="2"/>
      </rPr>
      <t>41889-01</t>
    </r>
  </si>
  <si>
    <r>
      <rPr>
        <sz val="9"/>
        <rFont val="Arial"/>
        <family val="2"/>
      </rPr>
      <t>Bronhoskopija kroz veštački otvor - arteficijalnu stomu</t>
    </r>
  </si>
  <si>
    <r>
      <rPr>
        <sz val="10"/>
        <rFont val="Arial"/>
        <family val="2"/>
      </rPr>
      <t>42503-00</t>
    </r>
  </si>
  <si>
    <r>
      <rPr>
        <sz val="9"/>
        <rFont val="Arial"/>
        <family val="2"/>
      </rPr>
      <t>Oftalmološki pregled</t>
    </r>
  </si>
  <si>
    <r>
      <rPr>
        <sz val="10"/>
        <rFont val="Arial"/>
        <family val="2"/>
      </rPr>
      <t>42575-00</t>
    </r>
  </si>
  <si>
    <r>
      <rPr>
        <sz val="9"/>
        <rFont val="Arial"/>
        <family val="2"/>
      </rPr>
      <t>Ekscizija ciste na tarzalnoj ploči</t>
    </r>
  </si>
  <si>
    <r>
      <rPr>
        <sz val="10"/>
        <rFont val="Arial"/>
        <family val="2"/>
      </rPr>
      <t>42584-00</t>
    </r>
  </si>
  <si>
    <r>
      <rPr>
        <sz val="9"/>
        <rFont val="Arial"/>
        <family val="2"/>
      </rPr>
      <t>Tarzorafija</t>
    </r>
  </si>
  <si>
    <r>
      <rPr>
        <sz val="10"/>
        <rFont val="Arial"/>
        <family val="2"/>
      </rPr>
      <t>42596-00</t>
    </r>
  </si>
  <si>
    <r>
      <rPr>
        <sz val="9"/>
        <rFont val="Arial"/>
        <family val="2"/>
      </rPr>
      <t>Incizija suzne kesice</t>
    </r>
  </si>
  <si>
    <r>
      <rPr>
        <sz val="10"/>
        <rFont val="Arial"/>
        <family val="2"/>
      </rPr>
      <t>42632-02</t>
    </r>
  </si>
  <si>
    <r>
      <rPr>
        <sz val="9"/>
        <rFont val="Arial"/>
        <family val="2"/>
      </rPr>
      <t>Reparacija laceracije konjunktive</t>
    </r>
  </si>
  <si>
    <r>
      <rPr>
        <sz val="10"/>
        <rFont val="Arial"/>
        <family val="2"/>
      </rPr>
      <t>42650-00</t>
    </r>
  </si>
  <si>
    <r>
      <rPr>
        <sz val="9"/>
        <rFont val="Arial"/>
        <family val="2"/>
      </rPr>
      <t>Debridman epitela rožnjače</t>
    </r>
  </si>
  <si>
    <r>
      <rPr>
        <sz val="10"/>
        <rFont val="Arial"/>
        <family val="2"/>
      </rPr>
      <t>42668-00</t>
    </r>
  </si>
  <si>
    <r>
      <rPr>
        <sz val="9"/>
        <rFont val="Arial"/>
        <family val="2"/>
      </rPr>
      <t>Uklanjanje šavova na rožnjači</t>
    </r>
  </si>
  <si>
    <r>
      <rPr>
        <sz val="10"/>
        <rFont val="Arial"/>
        <family val="2"/>
      </rPr>
      <t>42692-00</t>
    </r>
  </si>
  <si>
    <r>
      <rPr>
        <sz val="9"/>
        <rFont val="Arial"/>
        <family val="2"/>
      </rPr>
      <t>Ekscizija lezija na limbusu</t>
    </r>
  </si>
  <si>
    <r>
      <rPr>
        <sz val="10"/>
        <rFont val="Arial"/>
        <family val="2"/>
      </rPr>
      <t>42702-03</t>
    </r>
  </si>
  <si>
    <r>
      <rPr>
        <sz val="9"/>
        <rFont val="Arial"/>
        <family val="2"/>
      </rPr>
      <t>Ekstrakapsularna ekstrakcija prirodnog sočiva tehnikom jednostavne aspiracije (i irigacije) sa insercijom ostalih veštačkih sočiva</t>
    </r>
  </si>
  <si>
    <r>
      <rPr>
        <sz val="10"/>
        <rFont val="Arial"/>
        <family val="2"/>
      </rPr>
      <t>42770-00</t>
    </r>
  </si>
  <si>
    <r>
      <rPr>
        <sz val="9"/>
        <rFont val="Arial"/>
        <family val="2"/>
      </rPr>
      <t>Uništavanje cilijarnog tela</t>
    </r>
  </si>
  <si>
    <r>
      <rPr>
        <sz val="10"/>
        <rFont val="Arial"/>
        <family val="2"/>
      </rPr>
      <t>42824-00</t>
    </r>
  </si>
  <si>
    <r>
      <rPr>
        <sz val="9"/>
        <rFont val="Arial"/>
        <family val="2"/>
      </rPr>
      <t>Retrobulbarna injekcija alkohola ili drugih lekova</t>
    </r>
  </si>
  <si>
    <r>
      <rPr>
        <sz val="10"/>
        <rFont val="Arial"/>
        <family val="2"/>
      </rPr>
      <t>42824-01</t>
    </r>
  </si>
  <si>
    <r>
      <rPr>
        <sz val="9"/>
        <rFont val="Arial"/>
        <family val="2"/>
      </rPr>
      <t>Subkonjunktivna primena leka</t>
    </r>
  </si>
  <si>
    <r>
      <rPr>
        <sz val="10"/>
        <rFont val="Arial"/>
        <family val="2"/>
      </rPr>
      <t>43801-00</t>
    </r>
  </si>
  <si>
    <r>
      <rPr>
        <sz val="9"/>
        <rFont val="Arial"/>
        <family val="2"/>
      </rPr>
      <t>Korekcija malrotacije creva</t>
    </r>
  </si>
  <si>
    <r>
      <rPr>
        <sz val="10"/>
        <rFont val="Arial"/>
        <family val="2"/>
      </rPr>
      <t>44338-00</t>
    </r>
  </si>
  <si>
    <r>
      <rPr>
        <sz val="9"/>
        <rFont val="Arial"/>
        <family val="2"/>
      </rPr>
      <t>Amputacija prsta na nozi</t>
    </r>
  </si>
  <si>
    <r>
      <rPr>
        <sz val="10"/>
        <rFont val="Arial"/>
        <family val="2"/>
      </rPr>
      <t>44358-00</t>
    </r>
  </si>
  <si>
    <r>
      <rPr>
        <sz val="9"/>
        <rFont val="Arial"/>
        <family val="2"/>
      </rPr>
      <t>Amputacija prsta na nozi sa metatarzalnom kosti</t>
    </r>
  </si>
  <si>
    <r>
      <rPr>
        <sz val="10"/>
        <rFont val="Arial"/>
        <family val="2"/>
      </rPr>
      <t>44364-01</t>
    </r>
  </si>
  <si>
    <r>
      <rPr>
        <sz val="9"/>
        <rFont val="Arial"/>
        <family val="2"/>
      </rPr>
      <t>Transmetatarzalna amputacija</t>
    </r>
  </si>
  <si>
    <r>
      <rPr>
        <sz val="10"/>
        <rFont val="Arial"/>
        <family val="2"/>
      </rPr>
      <t>44367-00</t>
    </r>
  </si>
  <si>
    <r>
      <rPr>
        <sz val="9"/>
        <rFont val="Arial"/>
        <family val="2"/>
      </rPr>
      <t>Amputacija iznad linije kolena</t>
    </r>
  </si>
  <si>
    <r>
      <rPr>
        <sz val="10"/>
        <rFont val="Arial"/>
        <family val="2"/>
      </rPr>
      <t>44367-02</t>
    </r>
  </si>
  <si>
    <r>
      <rPr>
        <sz val="9"/>
        <rFont val="Arial"/>
        <family val="2"/>
      </rPr>
      <t>Amputacija ispod kolena</t>
    </r>
  </si>
  <si>
    <r>
      <rPr>
        <sz val="10"/>
        <rFont val="Arial"/>
        <family val="2"/>
      </rPr>
      <t>45506-00</t>
    </r>
  </si>
  <si>
    <r>
      <rPr>
        <sz val="9"/>
        <rFont val="Arial"/>
        <family val="2"/>
      </rPr>
      <t>Revizija ožiljka na licu dužine 3 cm i manje</t>
    </r>
  </si>
  <si>
    <r>
      <rPr>
        <sz val="10"/>
        <rFont val="Arial"/>
        <family val="2"/>
      </rPr>
      <t>45512-00</t>
    </r>
  </si>
  <si>
    <r>
      <rPr>
        <sz val="9"/>
        <rFont val="Arial"/>
        <family val="2"/>
      </rPr>
      <t>Revizija ožiljka na licu dužine više od 3 cm</t>
    </r>
  </si>
  <si>
    <r>
      <rPr>
        <sz val="10"/>
        <rFont val="Arial"/>
        <family val="2"/>
      </rPr>
      <t>45659-00</t>
    </r>
  </si>
  <si>
    <r>
      <rPr>
        <sz val="9"/>
        <rFont val="Arial"/>
        <family val="2"/>
      </rPr>
      <t>Korekcija klempavog uva</t>
    </r>
  </si>
  <si>
    <r>
      <rPr>
        <sz val="10"/>
        <rFont val="Arial"/>
        <family val="2"/>
      </rPr>
      <t>45659-01</t>
    </r>
  </si>
  <si>
    <r>
      <rPr>
        <sz val="9"/>
        <rFont val="Arial"/>
        <family val="2"/>
      </rPr>
      <t>Ostale korekcije deformiteta eksternog uva</t>
    </r>
  </si>
  <si>
    <r>
      <rPr>
        <sz val="10"/>
        <rFont val="Arial"/>
        <family val="2"/>
      </rPr>
      <t>45665-00</t>
    </r>
  </si>
  <si>
    <r>
      <rPr>
        <sz val="9"/>
        <rFont val="Arial"/>
        <family val="2"/>
      </rPr>
      <t>Klinasta ekscizija usne pune debljine</t>
    </r>
  </si>
  <si>
    <r>
      <rPr>
        <sz val="10"/>
        <rFont val="Arial"/>
        <family val="2"/>
      </rPr>
      <t>45665-02</t>
    </r>
  </si>
  <si>
    <r>
      <rPr>
        <sz val="9"/>
        <rFont val="Arial"/>
        <family val="2"/>
      </rPr>
      <t>Klinasta ekscizija uva pune debljine</t>
    </r>
  </si>
  <si>
    <r>
      <rPr>
        <sz val="10"/>
        <rFont val="Arial"/>
        <family val="2"/>
      </rPr>
      <t>45671-00</t>
    </r>
  </si>
  <si>
    <r>
      <rPr>
        <sz val="9"/>
        <rFont val="Arial"/>
        <family val="2"/>
      </rPr>
      <t>Rekonstrukcija usne sa režnjem, jedini ili prvi stadijum</t>
    </r>
  </si>
  <si>
    <r>
      <rPr>
        <sz val="10"/>
        <rFont val="Arial"/>
        <family val="2"/>
      </rPr>
      <t>46363-00</t>
    </r>
  </si>
  <si>
    <r>
      <rPr>
        <sz val="9"/>
        <rFont val="Arial"/>
        <family val="2"/>
      </rPr>
      <t>Opuštanje tetivne ovojnice šake</t>
    </r>
  </si>
  <si>
    <r>
      <rPr>
        <sz val="10"/>
        <rFont val="Arial"/>
        <family val="2"/>
      </rPr>
      <t>46366-00</t>
    </r>
  </si>
  <si>
    <r>
      <rPr>
        <sz val="9"/>
        <rFont val="Arial"/>
        <family val="2"/>
      </rPr>
      <t>Subkutana fasciotomija zbog Dipitrenove kontrakture</t>
    </r>
  </si>
  <si>
    <r>
      <rPr>
        <sz val="10"/>
        <rFont val="Arial"/>
        <family val="2"/>
      </rPr>
      <t>46420-00</t>
    </r>
  </si>
  <si>
    <r>
      <rPr>
        <sz val="9"/>
        <rFont val="Arial"/>
        <family val="2"/>
      </rPr>
      <t>Primarna reparacija tetive ekstenzora šake</t>
    </r>
  </si>
  <si>
    <r>
      <rPr>
        <sz val="10"/>
        <rFont val="Arial"/>
        <family val="2"/>
      </rPr>
      <t>46426-00</t>
    </r>
  </si>
  <si>
    <r>
      <rPr>
        <sz val="9"/>
        <rFont val="Arial"/>
        <family val="2"/>
      </rPr>
      <t>Primarna reparacija tetive fleksora šake, proksimalno od fibrozne ovojnice tetiva fleksora prstiju (u nivou metakarpalnih glavica, A1 puli)</t>
    </r>
  </si>
  <si>
    <r>
      <rPr>
        <sz val="10"/>
        <rFont val="Arial"/>
        <family val="2"/>
      </rPr>
      <t>46432-00</t>
    </r>
  </si>
  <si>
    <r>
      <rPr>
        <sz val="9"/>
        <rFont val="Arial"/>
        <family val="2"/>
      </rPr>
      <t>Primarna reparacija tetive fleksora šake, distalno od fibrozne ovojnice tetiva fleksora prstiju (u nivou metakarpalnih glavica, A1 puli)</t>
    </r>
  </si>
  <si>
    <r>
      <rPr>
        <sz val="10"/>
        <rFont val="Arial"/>
        <family val="2"/>
      </rPr>
      <t>46453-00</t>
    </r>
  </si>
  <si>
    <r>
      <rPr>
        <sz val="9"/>
        <rFont val="Arial"/>
        <family val="2"/>
      </rPr>
      <t>Tenoliza tetive fleksora šake</t>
    </r>
  </si>
  <si>
    <r>
      <rPr>
        <sz val="10"/>
        <rFont val="Arial"/>
        <family val="2"/>
      </rPr>
      <t>46456-00</t>
    </r>
  </si>
  <si>
    <r>
      <rPr>
        <sz val="9"/>
        <rFont val="Arial"/>
        <family val="2"/>
      </rPr>
      <t>Perkutana tenotomija prsta na ruci</t>
    </r>
  </si>
  <si>
    <r>
      <rPr>
        <sz val="10"/>
        <rFont val="Arial"/>
        <family val="2"/>
      </rPr>
      <t>46465-00</t>
    </r>
  </si>
  <si>
    <r>
      <rPr>
        <sz val="9"/>
        <rFont val="Arial"/>
        <family val="2"/>
      </rPr>
      <t>Amputacija prsta</t>
    </r>
  </si>
  <si>
    <r>
      <rPr>
        <sz val="10"/>
        <rFont val="Arial"/>
        <family val="2"/>
      </rPr>
      <t>46483-00</t>
    </r>
  </si>
  <si>
    <r>
      <rPr>
        <sz val="9"/>
        <rFont val="Arial"/>
        <family val="2"/>
      </rPr>
      <t>Revizija amputacionog patrljka na šaci ili prstu</t>
    </r>
  </si>
  <si>
    <r>
      <rPr>
        <sz val="10"/>
        <rFont val="Arial"/>
        <family val="2"/>
      </rPr>
      <t>46494-00</t>
    </r>
  </si>
  <si>
    <r>
      <rPr>
        <sz val="9"/>
        <rFont val="Arial"/>
        <family val="2"/>
      </rPr>
      <t>Ekscizija gangliona šake</t>
    </r>
  </si>
  <si>
    <r>
      <rPr>
        <sz val="10"/>
        <rFont val="Arial"/>
        <family val="2"/>
      </rPr>
      <t>46516-00</t>
    </r>
  </si>
  <si>
    <r>
      <rPr>
        <sz val="9"/>
        <rFont val="Arial"/>
        <family val="2"/>
      </rPr>
      <t>Obrada nokta na prstu šake</t>
    </r>
  </si>
  <si>
    <r>
      <rPr>
        <sz val="10"/>
        <rFont val="Arial"/>
        <family val="2"/>
      </rPr>
      <t>46516-01</t>
    </r>
  </si>
  <si>
    <r>
      <rPr>
        <sz val="9"/>
        <rFont val="Arial"/>
        <family val="2"/>
      </rPr>
      <t>Uklanjanje nokta na prstu šake</t>
    </r>
  </si>
  <si>
    <r>
      <rPr>
        <sz val="10"/>
        <rFont val="Arial"/>
        <family val="2"/>
      </rPr>
      <t>47009-00</t>
    </r>
  </si>
  <si>
    <r>
      <rPr>
        <sz val="9"/>
        <rFont val="Arial"/>
        <family val="2"/>
      </rPr>
      <t>Zatvorena repozicija iščašenja ramena</t>
    </r>
  </si>
  <si>
    <r>
      <rPr>
        <sz val="10"/>
        <rFont val="Arial"/>
        <family val="2"/>
      </rPr>
      <t>47012-00</t>
    </r>
  </si>
  <si>
    <r>
      <rPr>
        <sz val="9"/>
        <rFont val="Arial"/>
        <family val="2"/>
      </rPr>
      <t>Otvorena repozicija iščašenja ramena</t>
    </r>
  </si>
  <si>
    <r>
      <rPr>
        <sz val="10"/>
        <rFont val="Arial"/>
        <family val="2"/>
      </rPr>
      <t>47018-00</t>
    </r>
  </si>
  <si>
    <r>
      <rPr>
        <sz val="9"/>
        <rFont val="Arial"/>
        <family val="2"/>
      </rPr>
      <t>Zatvorena repozicija iščašenja lakta</t>
    </r>
  </si>
  <si>
    <r>
      <rPr>
        <sz val="10"/>
        <rFont val="Arial"/>
        <family val="2"/>
      </rPr>
      <t>47024-00</t>
    </r>
  </si>
  <si>
    <r>
      <rPr>
        <sz val="9"/>
        <rFont val="Arial"/>
        <family val="2"/>
      </rPr>
      <t xml:space="preserve">Zatvorena repozicija iščašenja proksimalnog radio-ulnarnog
</t>
    </r>
    <r>
      <rPr>
        <sz val="9"/>
        <rFont val="Arial"/>
        <family val="2"/>
      </rPr>
      <t>zgloba</t>
    </r>
  </si>
  <si>
    <r>
      <rPr>
        <sz val="10"/>
        <rFont val="Arial"/>
        <family val="2"/>
      </rPr>
      <t>47024-02</t>
    </r>
  </si>
  <si>
    <r>
      <rPr>
        <sz val="9"/>
        <rFont val="Arial"/>
        <family val="2"/>
      </rPr>
      <t>Zatvorena repozicija iščašenja distalnog radio-ulnarnog zgloba</t>
    </r>
  </si>
  <si>
    <r>
      <rPr>
        <sz val="10"/>
        <rFont val="Arial"/>
        <family val="2"/>
      </rPr>
      <t>47036-00</t>
    </r>
  </si>
  <si>
    <r>
      <rPr>
        <sz val="9"/>
        <rFont val="Arial"/>
        <family val="2"/>
      </rPr>
      <t>Zatvorena repozicija iščašenja interfalangealnog zgloba šake</t>
    </r>
  </si>
  <si>
    <r>
      <rPr>
        <sz val="10"/>
        <rFont val="Arial"/>
        <family val="2"/>
      </rPr>
      <t>47042-00</t>
    </r>
  </si>
  <si>
    <r>
      <rPr>
        <sz val="9"/>
        <rFont val="Arial"/>
        <family val="2"/>
      </rPr>
      <t>Zatvorena repozicija iščašenja metakarpofalangealnog zgloba</t>
    </r>
  </si>
  <si>
    <r>
      <rPr>
        <sz val="10"/>
        <rFont val="Arial"/>
        <family val="2"/>
      </rPr>
      <t>47048-00</t>
    </r>
  </si>
  <si>
    <r>
      <rPr>
        <sz val="9"/>
        <rFont val="Arial"/>
        <family val="2"/>
      </rPr>
      <t>Zatvorena repozicija iščašenja zgloba kuka</t>
    </r>
  </si>
  <si>
    <r>
      <rPr>
        <sz val="10"/>
        <rFont val="Arial"/>
        <family val="2"/>
      </rPr>
      <t>47057-00</t>
    </r>
  </si>
  <si>
    <r>
      <rPr>
        <sz val="9"/>
        <rFont val="Arial"/>
        <family val="2"/>
      </rPr>
      <t>Zatvorena repozicija iščašenja patele</t>
    </r>
  </si>
  <si>
    <r>
      <rPr>
        <sz val="10"/>
        <rFont val="Arial"/>
        <family val="2"/>
      </rPr>
      <t>47063-00</t>
    </r>
  </si>
  <si>
    <r>
      <rPr>
        <sz val="9"/>
        <rFont val="Arial"/>
        <family val="2"/>
      </rPr>
      <t>Zatvorena repozicija iščašenja skočnog zgloba</t>
    </r>
  </si>
  <si>
    <r>
      <rPr>
        <sz val="10"/>
        <rFont val="Arial"/>
        <family val="2"/>
      </rPr>
      <t>47069-00</t>
    </r>
  </si>
  <si>
    <r>
      <rPr>
        <sz val="9"/>
        <rFont val="Arial"/>
        <family val="2"/>
      </rPr>
      <t>Zatvorena repozicija iščašenja prsta na nozi</t>
    </r>
  </si>
  <si>
    <r>
      <rPr>
        <sz val="10"/>
        <rFont val="Arial"/>
        <family val="2"/>
      </rPr>
      <t>47300-00</t>
    </r>
  </si>
  <si>
    <r>
      <rPr>
        <sz val="9"/>
        <rFont val="Arial"/>
        <family val="2"/>
      </rPr>
      <t>Zatvorena repozicija preloma distalnog članka prsta na ruci</t>
    </r>
  </si>
  <si>
    <r>
      <rPr>
        <sz val="10"/>
        <rFont val="Arial"/>
        <family val="2"/>
      </rPr>
      <t>47312-00</t>
    </r>
  </si>
  <si>
    <r>
      <rPr>
        <sz val="9"/>
        <rFont val="Arial"/>
        <family val="2"/>
      </rPr>
      <t>Zatvorena repozicija preloma srednjeg članka prsta na ruci</t>
    </r>
  </si>
  <si>
    <r>
      <rPr>
        <sz val="10"/>
        <rFont val="Arial"/>
        <family val="2"/>
      </rPr>
      <t>47318-01</t>
    </r>
  </si>
  <si>
    <r>
      <rPr>
        <sz val="9"/>
        <rFont val="Arial"/>
        <family val="2"/>
      </rPr>
      <t xml:space="preserve">Otvorena repozicija preloma srednjeg članka prsta na ruci sa
</t>
    </r>
    <r>
      <rPr>
        <sz val="9"/>
        <rFont val="Arial"/>
        <family val="2"/>
      </rPr>
      <t>unutrašnjom fiksacijom</t>
    </r>
  </si>
  <si>
    <r>
      <rPr>
        <sz val="10"/>
        <rFont val="Arial"/>
        <family val="2"/>
      </rPr>
      <t>47324-00</t>
    </r>
  </si>
  <si>
    <r>
      <rPr>
        <sz val="9"/>
        <rFont val="Arial"/>
        <family val="2"/>
      </rPr>
      <t>Zatvorena repozicija preloma proksimalnog članka prsta na ruci</t>
    </r>
  </si>
  <si>
    <r>
      <rPr>
        <sz val="10"/>
        <rFont val="Arial"/>
        <family val="2"/>
      </rPr>
      <t>47336-00</t>
    </r>
  </si>
  <si>
    <r>
      <rPr>
        <sz val="9"/>
        <rFont val="Arial"/>
        <family val="2"/>
      </rPr>
      <t>Zatvorena repozicija preloma metakarpusa</t>
    </r>
  </si>
  <si>
    <r>
      <rPr>
        <sz val="10"/>
        <rFont val="Arial"/>
        <family val="2"/>
      </rPr>
      <t>47348-00</t>
    </r>
  </si>
  <si>
    <r>
      <rPr>
        <sz val="9"/>
        <rFont val="Arial"/>
        <family val="2"/>
      </rPr>
      <t>Zatvorena repozicija preloma karpusa</t>
    </r>
  </si>
  <si>
    <r>
      <rPr>
        <sz val="10"/>
        <rFont val="Arial"/>
        <family val="2"/>
      </rPr>
      <t>47354-00</t>
    </r>
  </si>
  <si>
    <r>
      <rPr>
        <sz val="9"/>
        <rFont val="Arial"/>
        <family val="2"/>
      </rPr>
      <t>Zatvorena repozicija preloma skafoidne kosti</t>
    </r>
  </si>
  <si>
    <r>
      <rPr>
        <sz val="10"/>
        <rFont val="Arial"/>
        <family val="2"/>
      </rPr>
      <t>47363-00</t>
    </r>
  </si>
  <si>
    <r>
      <rPr>
        <sz val="9"/>
        <rFont val="Arial"/>
        <family val="2"/>
      </rPr>
      <t>Zatvorena repozicija preloma distalnog dela radijusa</t>
    </r>
  </si>
  <si>
    <r>
      <rPr>
        <sz val="10"/>
        <rFont val="Arial"/>
        <family val="2"/>
      </rPr>
      <t>47381-00</t>
    </r>
  </si>
  <si>
    <r>
      <rPr>
        <sz val="9"/>
        <rFont val="Arial"/>
        <family val="2"/>
      </rPr>
      <t>Zatvorena repozicija preloma tela radijusa</t>
    </r>
  </si>
  <si>
    <r>
      <rPr>
        <sz val="10"/>
        <rFont val="Arial"/>
        <family val="2"/>
      </rPr>
      <t>47381-01</t>
    </r>
  </si>
  <si>
    <r>
      <rPr>
        <sz val="9"/>
        <rFont val="Arial"/>
        <family val="2"/>
      </rPr>
      <t>Zatvorena repozicija preloma tela ulne</t>
    </r>
  </si>
  <si>
    <r>
      <rPr>
        <sz val="10"/>
        <rFont val="Arial"/>
        <family val="2"/>
      </rPr>
      <t>47390-00</t>
    </r>
  </si>
  <si>
    <r>
      <rPr>
        <sz val="9"/>
        <rFont val="Arial"/>
        <family val="2"/>
      </rPr>
      <t>Zatvorena repozicija preloma tela radijusa i ulne</t>
    </r>
  </si>
  <si>
    <r>
      <rPr>
        <sz val="10"/>
        <rFont val="Arial"/>
        <family val="2"/>
      </rPr>
      <t>47393-01</t>
    </r>
  </si>
  <si>
    <r>
      <rPr>
        <sz val="9"/>
        <rFont val="Arial"/>
        <family val="2"/>
      </rPr>
      <t xml:space="preserve">Otvorena repozicija preloma tela radijusa i ulne sa unutrašnjom
</t>
    </r>
    <r>
      <rPr>
        <sz val="9"/>
        <rFont val="Arial"/>
        <family val="2"/>
      </rPr>
      <t>fiksacijom</t>
    </r>
  </si>
  <si>
    <r>
      <rPr>
        <sz val="10"/>
        <rFont val="Arial"/>
        <family val="2"/>
      </rPr>
      <t>47396-00</t>
    </r>
  </si>
  <si>
    <r>
      <rPr>
        <sz val="9"/>
        <rFont val="Arial"/>
        <family val="2"/>
      </rPr>
      <t>Zatvorena repozicija preloma olekranona</t>
    </r>
  </si>
  <si>
    <r>
      <rPr>
        <sz val="10"/>
        <rFont val="Arial"/>
        <family val="2"/>
      </rPr>
      <t>47405-00</t>
    </r>
  </si>
  <si>
    <r>
      <rPr>
        <sz val="9"/>
        <rFont val="Arial"/>
        <family val="2"/>
      </rPr>
      <t>Zatvorena repozicija preloma glave ili vrata radijusa</t>
    </r>
  </si>
  <si>
    <r>
      <rPr>
        <sz val="10"/>
        <rFont val="Arial"/>
        <family val="2"/>
      </rPr>
      <t>47426-00</t>
    </r>
  </si>
  <si>
    <r>
      <rPr>
        <sz val="9"/>
        <rFont val="Arial"/>
        <family val="2"/>
      </rPr>
      <t>Zatvorena repozicija preloma proksimalnog dela humerusa</t>
    </r>
  </si>
  <si>
    <r>
      <rPr>
        <sz val="10"/>
        <rFont val="Arial"/>
        <family val="2"/>
      </rPr>
      <t>47447-00</t>
    </r>
  </si>
  <si>
    <r>
      <rPr>
        <sz val="9"/>
        <rFont val="Arial"/>
        <family val="2"/>
      </rPr>
      <t>Zatvorena repozicija preloma tela humerusa</t>
    </r>
  </si>
  <si>
    <r>
      <rPr>
        <sz val="10"/>
        <rFont val="Arial"/>
        <family val="2"/>
      </rPr>
      <t>47456-00</t>
    </r>
  </si>
  <si>
    <r>
      <rPr>
        <sz val="9"/>
        <rFont val="Arial"/>
        <family val="2"/>
      </rPr>
      <t>Zatvorena repozicija preloma distalnog dela humerusa</t>
    </r>
  </si>
  <si>
    <r>
      <rPr>
        <sz val="10"/>
        <rFont val="Arial"/>
        <family val="2"/>
      </rPr>
      <t>47462-00</t>
    </r>
  </si>
  <si>
    <r>
      <rPr>
        <sz val="9"/>
        <rFont val="Arial"/>
        <family val="2"/>
      </rPr>
      <t>Zatvorena repozicija preloma ključne kosti</t>
    </r>
  </si>
  <si>
    <r>
      <rPr>
        <sz val="10"/>
        <rFont val="Arial"/>
        <family val="2"/>
      </rPr>
      <t>47516-00</t>
    </r>
  </si>
  <si>
    <r>
      <rPr>
        <sz val="9"/>
        <rFont val="Arial"/>
        <family val="2"/>
      </rPr>
      <t>Trakcija zbog preloma femura</t>
    </r>
  </si>
  <si>
    <r>
      <rPr>
        <sz val="10"/>
        <rFont val="Arial"/>
        <family val="2"/>
      </rPr>
      <t>47516-01</t>
    </r>
  </si>
  <si>
    <r>
      <rPr>
        <sz val="9"/>
        <rFont val="Arial"/>
        <family val="2"/>
      </rPr>
      <t>Zatvorena repozicija preloma femura</t>
    </r>
  </si>
  <si>
    <r>
      <rPr>
        <sz val="10"/>
        <rFont val="Arial"/>
        <family val="2"/>
      </rPr>
      <t>47519-00</t>
    </r>
  </si>
  <si>
    <r>
      <rPr>
        <sz val="9"/>
        <rFont val="Arial"/>
        <family val="2"/>
      </rPr>
      <t xml:space="preserve">Unutrašnja fiksacija preloma trohanternog ili subkapitalnog dela
</t>
    </r>
    <r>
      <rPr>
        <sz val="9"/>
        <rFont val="Arial"/>
        <family val="2"/>
      </rPr>
      <t>femura</t>
    </r>
  </si>
  <si>
    <r>
      <rPr>
        <sz val="10"/>
        <rFont val="Arial"/>
        <family val="2"/>
      </rPr>
      <t>47522-00</t>
    </r>
  </si>
  <si>
    <r>
      <rPr>
        <sz val="9"/>
        <rFont val="Arial"/>
        <family val="2"/>
      </rPr>
      <t>Hemiartroplastika kuka</t>
    </r>
  </si>
  <si>
    <r>
      <rPr>
        <sz val="10"/>
        <rFont val="Arial"/>
        <family val="2"/>
      </rPr>
      <t>47528-01</t>
    </r>
  </si>
  <si>
    <r>
      <rPr>
        <sz val="9"/>
        <rFont val="Arial"/>
        <family val="2"/>
      </rPr>
      <t>Otvorena repozicija preloma femura sa unutrašnjom fiksacijom</t>
    </r>
  </si>
  <si>
    <r>
      <rPr>
        <sz val="10"/>
        <rFont val="Arial"/>
        <family val="2"/>
      </rPr>
      <t>47546-00</t>
    </r>
  </si>
  <si>
    <r>
      <rPr>
        <sz val="9"/>
        <rFont val="Arial"/>
        <family val="2"/>
      </rPr>
      <t xml:space="preserve">Zatvorena repozicija preloma medijalnog ili lateralnog kondila
</t>
    </r>
    <r>
      <rPr>
        <sz val="9"/>
        <rFont val="Arial"/>
        <family val="2"/>
      </rPr>
      <t>tibije</t>
    </r>
  </si>
  <si>
    <r>
      <rPr>
        <sz val="10"/>
        <rFont val="Arial"/>
        <family val="2"/>
      </rPr>
      <t>47555-00</t>
    </r>
  </si>
  <si>
    <r>
      <rPr>
        <sz val="9"/>
        <rFont val="Arial"/>
        <family val="2"/>
      </rPr>
      <t xml:space="preserve">Zatvorena repozicija preloma medijalnog i lateralnog kondila
</t>
    </r>
    <r>
      <rPr>
        <sz val="9"/>
        <rFont val="Arial"/>
        <family val="2"/>
      </rPr>
      <t>tibije</t>
    </r>
  </si>
  <si>
    <r>
      <rPr>
        <sz val="10"/>
        <rFont val="Arial"/>
        <family val="2"/>
      </rPr>
      <t>47564-00</t>
    </r>
  </si>
  <si>
    <r>
      <rPr>
        <sz val="9"/>
        <rFont val="Arial"/>
        <family val="2"/>
      </rPr>
      <t>Zatvorena repozicija preloma tela tibije</t>
    </r>
  </si>
  <si>
    <r>
      <rPr>
        <sz val="10"/>
        <rFont val="Arial"/>
        <family val="2"/>
      </rPr>
      <t>47576-00</t>
    </r>
  </si>
  <si>
    <r>
      <rPr>
        <sz val="9"/>
        <rFont val="Arial"/>
        <family val="2"/>
      </rPr>
      <t>Imobilizacija preloma fibule</t>
    </r>
  </si>
  <si>
    <r>
      <rPr>
        <sz val="10"/>
        <rFont val="Arial"/>
        <family val="2"/>
      </rPr>
      <t>47579-00</t>
    </r>
  </si>
  <si>
    <r>
      <rPr>
        <sz val="9"/>
        <rFont val="Arial"/>
        <family val="2"/>
      </rPr>
      <t>Imobilizacija preloma patele</t>
    </r>
  </si>
  <si>
    <r>
      <rPr>
        <sz val="10"/>
        <rFont val="Arial"/>
        <family val="2"/>
      </rPr>
      <t>47585-00</t>
    </r>
  </si>
  <si>
    <r>
      <rPr>
        <sz val="9"/>
        <rFont val="Arial"/>
        <family val="2"/>
      </rPr>
      <t>Unutrašnja fiksacija preloma patele</t>
    </r>
  </si>
  <si>
    <r>
      <rPr>
        <sz val="10"/>
        <rFont val="Arial"/>
        <family val="2"/>
      </rPr>
      <t>47597-00</t>
    </r>
  </si>
  <si>
    <r>
      <rPr>
        <sz val="9"/>
        <rFont val="Arial"/>
        <family val="2"/>
      </rPr>
      <t>Zatvorena repozicija preloma skočnog zgloba</t>
    </r>
  </si>
  <si>
    <r>
      <rPr>
        <sz val="10"/>
        <rFont val="Arial"/>
        <family val="2"/>
      </rPr>
      <t>47600-01</t>
    </r>
  </si>
  <si>
    <r>
      <rPr>
        <sz val="9"/>
        <rFont val="Arial"/>
        <family val="2"/>
      </rPr>
      <t xml:space="preserve">Otvorena repozicija preloma skočnog zgloba sa unutrašnjom
</t>
    </r>
    <r>
      <rPr>
        <sz val="9"/>
        <rFont val="Arial"/>
        <family val="2"/>
      </rPr>
      <t>fiksacijom razmaknuća, fibule ili maleolusa</t>
    </r>
  </si>
  <si>
    <r>
      <rPr>
        <sz val="10"/>
        <rFont val="Arial"/>
        <family val="2"/>
      </rPr>
      <t>47603-01</t>
    </r>
  </si>
  <si>
    <r>
      <rPr>
        <sz val="9"/>
        <rFont val="Arial"/>
        <family val="2"/>
      </rPr>
      <t xml:space="preserve">Otvorena repozicija preloma skočnog zgloba sa unutrašnjom
</t>
    </r>
    <r>
      <rPr>
        <sz val="9"/>
        <rFont val="Arial"/>
        <family val="2"/>
      </rPr>
      <t>fiksacijom dve ili više razmaknuća, fibule ili maleolusa</t>
    </r>
  </si>
  <si>
    <r>
      <rPr>
        <sz val="10"/>
        <rFont val="Arial"/>
        <family val="2"/>
      </rPr>
      <t>47609-00</t>
    </r>
  </si>
  <si>
    <r>
      <rPr>
        <sz val="9"/>
        <rFont val="Arial"/>
        <family val="2"/>
      </rPr>
      <t>Zatvorena repozicija preloma petne kosti</t>
    </r>
  </si>
  <si>
    <r>
      <rPr>
        <sz val="10"/>
        <rFont val="Arial"/>
        <family val="2"/>
      </rPr>
      <t>47609-02</t>
    </r>
  </si>
  <si>
    <r>
      <rPr>
        <sz val="9"/>
        <rFont val="Arial"/>
        <family val="2"/>
      </rPr>
      <t>Zatvorena repozicija preloma talusa</t>
    </r>
  </si>
  <si>
    <r>
      <rPr>
        <sz val="10"/>
        <rFont val="Arial"/>
        <family val="2"/>
      </rPr>
      <t>47612-00</t>
    </r>
  </si>
  <si>
    <r>
      <rPr>
        <sz val="9"/>
        <rFont val="Arial"/>
        <family val="2"/>
      </rPr>
      <t>Zatvorena repozicija unutarzglobnog preloma petne kosti</t>
    </r>
  </si>
  <si>
    <r>
      <rPr>
        <sz val="10"/>
        <rFont val="Arial"/>
        <family val="2"/>
      </rPr>
      <t>47636-00</t>
    </r>
  </si>
  <si>
    <r>
      <rPr>
        <sz val="9"/>
        <rFont val="Arial"/>
        <family val="2"/>
      </rPr>
      <t>Zatvorena repozicija preloma metatarzusa</t>
    </r>
  </si>
  <si>
    <r>
      <rPr>
        <sz val="10"/>
        <rFont val="Arial"/>
        <family val="2"/>
      </rPr>
      <t>47663-00</t>
    </r>
  </si>
  <si>
    <r>
      <rPr>
        <sz val="9"/>
        <rFont val="Arial"/>
        <family val="2"/>
      </rPr>
      <t>Zatvorena repozicija preloma članka palca na nozi</t>
    </r>
  </si>
  <si>
    <r>
      <rPr>
        <sz val="10"/>
        <rFont val="Arial"/>
        <family val="2"/>
      </rPr>
      <t>47738-00</t>
    </r>
  </si>
  <si>
    <r>
      <rPr>
        <sz val="9"/>
        <rFont val="Arial"/>
        <family val="2"/>
      </rPr>
      <t>Zatvorena repozicija preloma nosne kosti</t>
    </r>
  </si>
  <si>
    <r>
      <rPr>
        <sz val="10"/>
        <rFont val="Arial"/>
        <family val="2"/>
      </rPr>
      <t>47906-00</t>
    </r>
  </si>
  <si>
    <r>
      <rPr>
        <sz val="9"/>
        <rFont val="Arial"/>
        <family val="2"/>
      </rPr>
      <t>Obrada nokta na prstu stopala</t>
    </r>
  </si>
  <si>
    <r>
      <rPr>
        <sz val="10"/>
        <rFont val="Arial"/>
        <family val="2"/>
      </rPr>
      <t>47906-01</t>
    </r>
  </si>
  <si>
    <r>
      <rPr>
        <sz val="9"/>
        <rFont val="Arial"/>
        <family val="2"/>
      </rPr>
      <t>Uklanjanje nokta na prstu stopala</t>
    </r>
  </si>
  <si>
    <r>
      <rPr>
        <sz val="10"/>
        <rFont val="Arial"/>
        <family val="2"/>
      </rPr>
      <t>47915-00</t>
    </r>
  </si>
  <si>
    <r>
      <rPr>
        <sz val="9"/>
        <rFont val="Arial"/>
        <family val="2"/>
      </rPr>
      <t>Klinasta resekcija uraslog nokta na prstu stopala</t>
    </r>
  </si>
  <si>
    <r>
      <rPr>
        <sz val="10"/>
        <rFont val="Arial"/>
        <family val="2"/>
      </rPr>
      <t>47927-00</t>
    </r>
  </si>
  <si>
    <r>
      <rPr>
        <sz val="9"/>
        <rFont val="Arial"/>
        <family val="2"/>
      </rPr>
      <t xml:space="preserve">Odstranjenje klina, zavrtnja ili žice, neklasifikovano na drugom
</t>
    </r>
    <r>
      <rPr>
        <sz val="9"/>
        <rFont val="Arial"/>
        <family val="2"/>
      </rPr>
      <t>mestu</t>
    </r>
  </si>
  <si>
    <r>
      <rPr>
        <sz val="10"/>
        <rFont val="Arial"/>
        <family val="2"/>
      </rPr>
      <t>47927-01</t>
    </r>
  </si>
  <si>
    <r>
      <rPr>
        <sz val="9"/>
        <rFont val="Arial"/>
        <family val="2"/>
      </rPr>
      <t>Odstranjenje klina, zavrtnja ili žice iz femura</t>
    </r>
  </si>
  <si>
    <r>
      <rPr>
        <sz val="10"/>
        <rFont val="Arial"/>
        <family val="2"/>
      </rPr>
      <t>47930-01</t>
    </r>
  </si>
  <si>
    <r>
      <rPr>
        <sz val="9"/>
        <rFont val="Arial"/>
        <family val="2"/>
      </rPr>
      <t>Odstranjenje ploče, šipke ili klina iz femura</t>
    </r>
  </si>
  <si>
    <r>
      <rPr>
        <sz val="10"/>
        <rFont val="Arial"/>
        <family val="2"/>
      </rPr>
      <t>47933-02</t>
    </r>
  </si>
  <si>
    <r>
      <rPr>
        <sz val="9"/>
        <rFont val="Arial"/>
        <family val="2"/>
      </rPr>
      <t xml:space="preserve">Ekscizija egzostoze male kosti, neklasifikovana na drugom
</t>
    </r>
    <r>
      <rPr>
        <sz val="9"/>
        <rFont val="Arial"/>
        <family val="2"/>
      </rPr>
      <t>mestu</t>
    </r>
  </si>
  <si>
    <r>
      <rPr>
        <sz val="10"/>
        <rFont val="Arial"/>
        <family val="2"/>
      </rPr>
      <t>47954-00</t>
    </r>
  </si>
  <si>
    <r>
      <rPr>
        <sz val="9"/>
        <rFont val="Arial"/>
        <family val="2"/>
      </rPr>
      <t>Reparacija tetive, neklasifikovana na drugom mestu</t>
    </r>
  </si>
  <si>
    <r>
      <rPr>
        <sz val="10"/>
        <rFont val="Arial"/>
        <family val="2"/>
      </rPr>
      <t>47960-00</t>
    </r>
  </si>
  <si>
    <r>
      <rPr>
        <sz val="9"/>
        <rFont val="Arial"/>
        <family val="2"/>
      </rPr>
      <t>Subkutana tenotomija, neklasifikovana na drugom mestu</t>
    </r>
  </si>
  <si>
    <r>
      <rPr>
        <sz val="10"/>
        <rFont val="Arial"/>
        <family val="2"/>
      </rPr>
      <t>47963-02</t>
    </r>
  </si>
  <si>
    <r>
      <rPr>
        <sz val="9"/>
        <rFont val="Arial"/>
        <family val="2"/>
      </rPr>
      <t xml:space="preserve">Rekonstrukcija tetive šake, ako na drugom mestu nije
</t>
    </r>
    <r>
      <rPr>
        <sz val="9"/>
        <rFont val="Arial"/>
        <family val="2"/>
      </rPr>
      <t>klasifikovano</t>
    </r>
  </si>
  <si>
    <r>
      <rPr>
        <sz val="10"/>
        <rFont val="Arial"/>
        <family val="2"/>
      </rPr>
      <t>47972-00</t>
    </r>
  </si>
  <si>
    <r>
      <rPr>
        <sz val="9"/>
        <rFont val="Arial"/>
        <family val="2"/>
      </rPr>
      <t xml:space="preserve">Otvoreni postupak na ovojnici tetive, neklasifikovan na drugom
</t>
    </r>
    <r>
      <rPr>
        <sz val="9"/>
        <rFont val="Arial"/>
        <family val="2"/>
      </rPr>
      <t>mestu</t>
    </r>
  </si>
  <si>
    <r>
      <rPr>
        <sz val="10"/>
        <rFont val="Arial"/>
        <family val="2"/>
      </rPr>
      <t>49315-00</t>
    </r>
  </si>
  <si>
    <r>
      <rPr>
        <sz val="9"/>
        <rFont val="Arial"/>
        <family val="2"/>
      </rPr>
      <t>Delimična artroplastika zgloba kuka</t>
    </r>
  </si>
  <si>
    <r>
      <rPr>
        <sz val="10"/>
        <rFont val="Arial"/>
        <family val="2"/>
      </rPr>
      <t>49318-00</t>
    </r>
  </si>
  <si>
    <r>
      <rPr>
        <sz val="9"/>
        <rFont val="Arial"/>
        <family val="2"/>
      </rPr>
      <t>Potpuna artroplastika zgloba kuka, jednostrana</t>
    </r>
  </si>
  <si>
    <r>
      <rPr>
        <sz val="10"/>
        <rFont val="Arial"/>
        <family val="2"/>
      </rPr>
      <t>49324-00</t>
    </r>
  </si>
  <si>
    <r>
      <rPr>
        <sz val="9"/>
        <rFont val="Arial"/>
        <family val="2"/>
      </rPr>
      <t>Revizija potpune artroplastike kuka</t>
    </r>
  </si>
  <si>
    <r>
      <rPr>
        <sz val="10"/>
        <rFont val="Arial"/>
        <family val="2"/>
      </rPr>
      <t>49518-00</t>
    </r>
  </si>
  <si>
    <r>
      <rPr>
        <sz val="9"/>
        <rFont val="Arial"/>
        <family val="2"/>
      </rPr>
      <t>Potpuna artroplastika kolena, jednostrano</t>
    </r>
  </si>
  <si>
    <r>
      <rPr>
        <sz val="10"/>
        <rFont val="Arial"/>
        <family val="2"/>
      </rPr>
      <t>49718-01</t>
    </r>
  </si>
  <si>
    <r>
      <rPr>
        <sz val="9"/>
        <rFont val="Arial"/>
        <family val="2"/>
      </rPr>
      <t>Reparacija Ahilove tetive</t>
    </r>
  </si>
  <si>
    <r>
      <rPr>
        <sz val="10"/>
        <rFont val="Arial"/>
        <family val="2"/>
      </rPr>
      <t>49721-00</t>
    </r>
  </si>
  <si>
    <r>
      <rPr>
        <sz val="9"/>
        <rFont val="Arial"/>
        <family val="2"/>
      </rPr>
      <t>Imobilizacija Ahilove tetive</t>
    </r>
  </si>
  <si>
    <r>
      <rPr>
        <sz val="10"/>
        <rFont val="Arial"/>
        <family val="2"/>
      </rPr>
      <t>50124-00</t>
    </r>
  </si>
  <si>
    <r>
      <rPr>
        <sz val="9"/>
        <rFont val="Arial"/>
        <family val="2"/>
      </rPr>
      <t xml:space="preserve">Aspiracija zgloba ili neke druge sinovijske šupljine,
</t>
    </r>
    <r>
      <rPr>
        <sz val="9"/>
        <rFont val="Arial"/>
        <family val="2"/>
      </rPr>
      <t>neklasifikovana na drugom mestu</t>
    </r>
  </si>
  <si>
    <r>
      <rPr>
        <sz val="10"/>
        <rFont val="Arial"/>
        <family val="2"/>
      </rPr>
      <t>50124-01</t>
    </r>
  </si>
  <si>
    <r>
      <rPr>
        <sz val="9"/>
        <rFont val="Arial"/>
        <family val="2"/>
      </rPr>
      <t xml:space="preserve">Primena sredstva u zglob ili neku drugu sinovijsku šupljinu,
</t>
    </r>
    <r>
      <rPr>
        <sz val="9"/>
        <rFont val="Arial"/>
        <family val="2"/>
      </rPr>
      <t>neklasifikovana na drugom mestu</t>
    </r>
  </si>
  <si>
    <r>
      <rPr>
        <sz val="10"/>
        <rFont val="Arial"/>
        <family val="2"/>
      </rPr>
      <t>50130-00</t>
    </r>
  </si>
  <si>
    <r>
      <rPr>
        <sz val="9"/>
        <rFont val="Arial"/>
        <family val="2"/>
      </rPr>
      <t>Primena spoljašnjeg fiksatora, neklasifikovana na drugom mestu</t>
    </r>
  </si>
  <si>
    <r>
      <rPr>
        <sz val="10"/>
        <rFont val="Arial"/>
        <family val="2"/>
      </rPr>
      <t>50303-00</t>
    </r>
  </si>
  <si>
    <r>
      <rPr>
        <sz val="9"/>
        <rFont val="Arial"/>
        <family val="2"/>
      </rPr>
      <t>Produženje ekstremiteta</t>
    </r>
  </si>
  <si>
    <r>
      <rPr>
        <sz val="10"/>
        <rFont val="Arial"/>
        <family val="2"/>
      </rPr>
      <t>55028-00</t>
    </r>
  </si>
  <si>
    <r>
      <rPr>
        <sz val="9"/>
        <rFont val="Arial"/>
        <family val="2"/>
      </rPr>
      <t>Ultrazvučni pregled glave</t>
    </r>
  </si>
  <si>
    <r>
      <rPr>
        <sz val="10"/>
        <rFont val="Arial"/>
        <family val="2"/>
      </rPr>
      <t>55032-00</t>
    </r>
  </si>
  <si>
    <r>
      <rPr>
        <sz val="9"/>
        <rFont val="Arial"/>
        <family val="2"/>
      </rPr>
      <t>Ultrazvučni pregled vrata</t>
    </r>
  </si>
  <si>
    <r>
      <rPr>
        <sz val="10"/>
        <rFont val="Arial"/>
        <family val="2"/>
      </rPr>
      <t>55036-00</t>
    </r>
  </si>
  <si>
    <r>
      <rPr>
        <sz val="9"/>
        <rFont val="Arial"/>
        <family val="2"/>
      </rPr>
      <t>Ultrazvučni pregled abdomena</t>
    </r>
  </si>
  <si>
    <r>
      <rPr>
        <sz val="10"/>
        <rFont val="Arial"/>
        <family val="2"/>
      </rPr>
      <t>55038-00</t>
    </r>
  </si>
  <si>
    <r>
      <rPr>
        <sz val="9"/>
        <rFont val="Arial"/>
        <family val="2"/>
      </rPr>
      <t>Ultrazvučni pregled urinarnog sistema</t>
    </r>
  </si>
  <si>
    <r>
      <rPr>
        <sz val="10"/>
        <rFont val="Arial"/>
        <family val="2"/>
      </rPr>
      <t>55044-00</t>
    </r>
  </si>
  <si>
    <r>
      <rPr>
        <sz val="9"/>
        <rFont val="Arial"/>
        <family val="2"/>
      </rPr>
      <t>Ultrazvučni pregled muškog pelvisa</t>
    </r>
  </si>
  <si>
    <r>
      <rPr>
        <sz val="10"/>
        <rFont val="Arial"/>
        <family val="2"/>
      </rPr>
      <t>55048-00</t>
    </r>
  </si>
  <si>
    <r>
      <rPr>
        <sz val="9"/>
        <rFont val="Arial"/>
        <family val="2"/>
      </rPr>
      <t>Ultrazvučni pregled skrotuma</t>
    </r>
  </si>
  <si>
    <r>
      <rPr>
        <sz val="10"/>
        <rFont val="Arial"/>
        <family val="2"/>
      </rPr>
      <t>55070-00</t>
    </r>
  </si>
  <si>
    <r>
      <rPr>
        <sz val="9"/>
        <rFont val="Arial"/>
        <family val="2"/>
      </rPr>
      <t>Ultrazvučni pregled dojke, unilateralan</t>
    </r>
  </si>
  <si>
    <r>
      <rPr>
        <sz val="10"/>
        <rFont val="Arial"/>
        <family val="2"/>
      </rPr>
      <t>55076-00</t>
    </r>
  </si>
  <si>
    <r>
      <rPr>
        <sz val="9"/>
        <rFont val="Arial"/>
        <family val="2"/>
      </rPr>
      <t>Ultrazvučni pregled dojke, bilateralan</t>
    </r>
  </si>
  <si>
    <r>
      <rPr>
        <sz val="10"/>
        <rFont val="Arial"/>
        <family val="2"/>
      </rPr>
      <t>55084-00</t>
    </r>
  </si>
  <si>
    <r>
      <rPr>
        <sz val="9"/>
        <rFont val="Arial"/>
        <family val="2"/>
      </rPr>
      <t>Ultrazvučni pregled mokraćne bešike</t>
    </r>
  </si>
  <si>
    <r>
      <rPr>
        <sz val="10"/>
        <rFont val="Arial"/>
        <family val="2"/>
      </rPr>
      <t>55113-00</t>
    </r>
  </si>
  <si>
    <r>
      <rPr>
        <sz val="9"/>
        <rFont val="Arial"/>
        <family val="2"/>
      </rPr>
      <t xml:space="preserve">M-prikaz i dvodimenzionalni ultrazvučni pregled srca u realnom
</t>
    </r>
    <r>
      <rPr>
        <sz val="9"/>
        <rFont val="Arial"/>
        <family val="2"/>
      </rPr>
      <t>vremenu</t>
    </r>
  </si>
  <si>
    <r>
      <rPr>
        <sz val="10"/>
        <rFont val="Arial"/>
        <family val="2"/>
      </rPr>
      <t>55244-00</t>
    </r>
  </si>
  <si>
    <r>
      <rPr>
        <sz val="9"/>
        <rFont val="Arial"/>
        <family val="2"/>
      </rPr>
      <t xml:space="preserve">Ultrazvučni dupleks pregled vena donjih ekstremiteta,
</t>
    </r>
    <r>
      <rPr>
        <sz val="9"/>
        <rFont val="Arial"/>
        <family val="2"/>
      </rPr>
      <t>jednostrano</t>
    </r>
  </si>
  <si>
    <r>
      <rPr>
        <sz val="10"/>
        <rFont val="Arial"/>
        <family val="2"/>
      </rPr>
      <t>55244-01</t>
    </r>
  </si>
  <si>
    <r>
      <rPr>
        <sz val="9"/>
        <rFont val="Arial"/>
        <family val="2"/>
      </rPr>
      <t>Ultrazvučni dupleks pregled vena donjih ekstremiteta, dvostrano</t>
    </r>
  </si>
  <si>
    <r>
      <rPr>
        <sz val="10"/>
        <rFont val="Arial"/>
        <family val="2"/>
      </rPr>
      <t>55700-01</t>
    </r>
  </si>
  <si>
    <r>
      <rPr>
        <sz val="9"/>
        <rFont val="Arial"/>
        <family val="2"/>
      </rPr>
      <t>Ultrazvučni pregled zbog merenja rasta fetusa</t>
    </r>
  </si>
  <si>
    <r>
      <rPr>
        <sz val="10"/>
        <rFont val="Arial"/>
        <family val="2"/>
      </rPr>
      <t>55700-02</t>
    </r>
  </si>
  <si>
    <r>
      <rPr>
        <sz val="9"/>
        <rFont val="Arial"/>
        <family val="2"/>
      </rPr>
      <t xml:space="preserve">Ultrazvučni pregled abdomena ili pelvisa zbog ostalih stanja
</t>
    </r>
    <r>
      <rPr>
        <sz val="9"/>
        <rFont val="Arial"/>
        <family val="2"/>
      </rPr>
      <t>povezanih sa trudnoćom</t>
    </r>
  </si>
  <si>
    <r>
      <rPr>
        <sz val="10"/>
        <rFont val="Arial"/>
        <family val="2"/>
      </rPr>
      <t>55731-00</t>
    </r>
  </si>
  <si>
    <r>
      <rPr>
        <sz val="9"/>
        <rFont val="Arial"/>
        <family val="2"/>
      </rPr>
      <t>Ultrazvučni pregled ženskog pelvisa</t>
    </r>
  </si>
  <si>
    <r>
      <rPr>
        <sz val="10"/>
        <rFont val="Arial"/>
        <family val="2"/>
      </rPr>
      <t>55800-00</t>
    </r>
  </si>
  <si>
    <r>
      <rPr>
        <sz val="9"/>
        <rFont val="Arial"/>
        <family val="2"/>
      </rPr>
      <t>Ultrazvučni pregled šake ili ručnog zgloba</t>
    </r>
  </si>
  <si>
    <r>
      <rPr>
        <sz val="10"/>
        <rFont val="Arial"/>
        <family val="2"/>
      </rPr>
      <t>55804-00</t>
    </r>
  </si>
  <si>
    <r>
      <rPr>
        <sz val="9"/>
        <rFont val="Arial"/>
        <family val="2"/>
      </rPr>
      <t>Ultrazvučni pregled podlaktice ili lakta</t>
    </r>
  </si>
  <si>
    <r>
      <rPr>
        <sz val="10"/>
        <rFont val="Arial"/>
        <family val="2"/>
      </rPr>
      <t>55808-00</t>
    </r>
  </si>
  <si>
    <r>
      <rPr>
        <sz val="9"/>
        <rFont val="Arial"/>
        <family val="2"/>
      </rPr>
      <t>Ultrazvučni pregled ramena ili nadlaktice</t>
    </r>
  </si>
  <si>
    <r>
      <rPr>
        <sz val="10"/>
        <rFont val="Arial"/>
        <family val="2"/>
      </rPr>
      <t>55812-00</t>
    </r>
  </si>
  <si>
    <r>
      <rPr>
        <sz val="9"/>
        <rFont val="Arial"/>
        <family val="2"/>
      </rPr>
      <t>Ultrazvučni pregled grudnog koša ili trbušnog zida</t>
    </r>
  </si>
  <si>
    <r>
      <rPr>
        <sz val="10"/>
        <rFont val="Arial"/>
        <family val="2"/>
      </rPr>
      <t>55816-00</t>
    </r>
  </si>
  <si>
    <r>
      <rPr>
        <sz val="9"/>
        <rFont val="Arial"/>
        <family val="2"/>
      </rPr>
      <t>Ultrazvučni pregled kuka</t>
    </r>
  </si>
  <si>
    <r>
      <rPr>
        <sz val="10"/>
        <rFont val="Arial"/>
        <family val="2"/>
      </rPr>
      <t>55816-01</t>
    </r>
  </si>
  <si>
    <r>
      <rPr>
        <sz val="9"/>
        <rFont val="Arial"/>
        <family val="2"/>
      </rPr>
      <t>Ultrazvučni pregled prepona</t>
    </r>
  </si>
  <si>
    <r>
      <rPr>
        <sz val="10"/>
        <rFont val="Arial"/>
        <family val="2"/>
      </rPr>
      <t>55824-00</t>
    </r>
  </si>
  <si>
    <r>
      <rPr>
        <sz val="9"/>
        <rFont val="Arial"/>
        <family val="2"/>
      </rPr>
      <t>Ultrazvučni pregled glutealne regije</t>
    </r>
  </si>
  <si>
    <r>
      <rPr>
        <sz val="10"/>
        <rFont val="Arial"/>
        <family val="2"/>
      </rPr>
      <t>55824-01</t>
    </r>
  </si>
  <si>
    <r>
      <rPr>
        <sz val="9"/>
        <rFont val="Arial"/>
        <family val="2"/>
      </rPr>
      <t>Ultrazvučni pregled bedra</t>
    </r>
  </si>
  <si>
    <r>
      <rPr>
        <sz val="10"/>
        <rFont val="Arial"/>
        <family val="2"/>
      </rPr>
      <t>55828-00</t>
    </r>
  </si>
  <si>
    <r>
      <rPr>
        <sz val="9"/>
        <rFont val="Arial"/>
        <family val="2"/>
      </rPr>
      <t>Ultrazvučni pregled kolena</t>
    </r>
  </si>
  <si>
    <r>
      <rPr>
        <sz val="10"/>
        <rFont val="Arial"/>
        <family val="2"/>
      </rPr>
      <t>55832-00</t>
    </r>
  </si>
  <si>
    <r>
      <rPr>
        <sz val="9"/>
        <rFont val="Arial"/>
        <family val="2"/>
      </rPr>
      <t>Ultrazvučni pregled potkolenice</t>
    </r>
  </si>
  <si>
    <r>
      <rPr>
        <sz val="10"/>
        <rFont val="Arial"/>
        <family val="2"/>
      </rPr>
      <t>55836-00</t>
    </r>
  </si>
  <si>
    <r>
      <rPr>
        <sz val="9"/>
        <rFont val="Arial"/>
        <family val="2"/>
      </rPr>
      <t>Ultrazvučni pregled gležnja ili stopala</t>
    </r>
  </si>
  <si>
    <r>
      <rPr>
        <sz val="10"/>
        <rFont val="Arial"/>
        <family val="2"/>
      </rPr>
      <t>55844-00</t>
    </r>
  </si>
  <si>
    <r>
      <rPr>
        <sz val="9"/>
        <rFont val="Arial"/>
        <family val="2"/>
      </rPr>
      <t>Ultrazvučni pregled kože i potkožnog tkiva</t>
    </r>
  </si>
  <si>
    <r>
      <rPr>
        <sz val="10"/>
        <rFont val="Arial"/>
        <family val="2"/>
      </rPr>
      <t>56001-00</t>
    </r>
  </si>
  <si>
    <r>
      <rPr>
        <sz val="9"/>
        <rFont val="Arial"/>
        <family val="2"/>
      </rPr>
      <t>Kompjuterizovana tomografija mozga</t>
    </r>
  </si>
  <si>
    <r>
      <rPr>
        <sz val="10"/>
        <rFont val="Arial"/>
        <family val="2"/>
      </rPr>
      <t>56007-00</t>
    </r>
  </si>
  <si>
    <r>
      <rPr>
        <sz val="9"/>
        <rFont val="Arial"/>
        <family val="2"/>
      </rPr>
      <t xml:space="preserve">Kompjuterizovana tomografija mozga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</si>
  <si>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56013-00</t>
    </r>
  </si>
  <si>
    <r>
      <rPr>
        <sz val="9"/>
        <rFont val="Arial"/>
        <family val="2"/>
      </rPr>
      <t>Kompjuterizovana tomografija orbite</t>
    </r>
  </si>
  <si>
    <r>
      <rPr>
        <sz val="10"/>
        <rFont val="Arial"/>
        <family val="2"/>
      </rPr>
      <t>56013-02</t>
    </r>
  </si>
  <si>
    <r>
      <rPr>
        <sz val="9"/>
        <rFont val="Arial"/>
        <family val="2"/>
      </rPr>
      <t>Kompjuterizovana tomografija orbite i mozga</t>
    </r>
  </si>
  <si>
    <r>
      <rPr>
        <sz val="10"/>
        <rFont val="Arial"/>
        <family val="2"/>
      </rPr>
      <t>56016-00</t>
    </r>
  </si>
  <si>
    <r>
      <rPr>
        <sz val="9"/>
        <rFont val="Arial"/>
        <family val="2"/>
      </rPr>
      <t xml:space="preserve">Kompjuterizovana tomografija srednjeg uva i temporalne kosti,
</t>
    </r>
    <r>
      <rPr>
        <sz val="9"/>
        <rFont val="Arial"/>
        <family val="2"/>
      </rPr>
      <t>jednostrana</t>
    </r>
  </si>
  <si>
    <r>
      <rPr>
        <sz val="10"/>
        <rFont val="Arial"/>
        <family val="2"/>
      </rPr>
      <t>56016-06</t>
    </r>
  </si>
  <si>
    <r>
      <rPr>
        <sz val="9"/>
        <rFont val="Arial"/>
        <family val="2"/>
      </rPr>
      <t xml:space="preserve">Kompjuterizovana tomografija srednjeg uva, temporalne kosti i
</t>
    </r>
    <r>
      <rPr>
        <sz val="9"/>
        <rFont val="Arial"/>
        <family val="2"/>
      </rPr>
      <t>mozga, obostrana</t>
    </r>
  </si>
  <si>
    <r>
      <rPr>
        <sz val="10"/>
        <rFont val="Arial"/>
        <family val="2"/>
      </rPr>
      <t>56022-01</t>
    </r>
  </si>
  <si>
    <r>
      <rPr>
        <sz val="9"/>
        <rFont val="Arial"/>
        <family val="2"/>
      </rPr>
      <t>Kompjuterizovana tomografija paranazalnog sinusa</t>
    </r>
  </si>
  <si>
    <r>
      <rPr>
        <sz val="10"/>
        <rFont val="Arial"/>
        <family val="2"/>
      </rPr>
      <t>56022-02</t>
    </r>
  </si>
  <si>
    <r>
      <rPr>
        <sz val="9"/>
        <rFont val="Arial"/>
        <family val="2"/>
      </rPr>
      <t xml:space="preserve">Kompjuterizovana tomografija facijalnih kostiju i paranazalnog
</t>
    </r>
    <r>
      <rPr>
        <sz val="9"/>
        <rFont val="Arial"/>
        <family val="2"/>
      </rPr>
      <t>sinusa</t>
    </r>
  </si>
  <si>
    <r>
      <rPr>
        <sz val="10"/>
        <rFont val="Arial"/>
        <family val="2"/>
      </rPr>
      <t>56028-00</t>
    </r>
  </si>
  <si>
    <r>
      <rPr>
        <sz val="9"/>
        <rFont val="Arial"/>
        <family val="2"/>
      </rPr>
      <t xml:space="preserve">Kompjuterizovana tomografija facijalnih kostiju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</si>
  <si>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56030-00</t>
    </r>
  </si>
  <si>
    <r>
      <rPr>
        <sz val="9"/>
        <rFont val="Arial"/>
        <family val="2"/>
      </rPr>
      <t xml:space="preserve">Kompjuterizovana tomografija facijalnih kostiju, paranazalnog
</t>
    </r>
    <r>
      <rPr>
        <sz val="9"/>
        <rFont val="Arial"/>
        <family val="2"/>
      </rPr>
      <t>sinusa i mozga</t>
    </r>
  </si>
  <si>
    <r>
      <rPr>
        <sz val="10"/>
        <rFont val="Arial"/>
        <family val="2"/>
      </rPr>
      <t>56036-00</t>
    </r>
  </si>
  <si>
    <r>
      <rPr>
        <sz val="9"/>
        <rFont val="Arial"/>
        <family val="2"/>
      </rPr>
      <t xml:space="preserve">Kompjuterizovana tomografija facijalnih kostiju, paranazalnog
</t>
    </r>
    <r>
      <rPr>
        <sz val="9"/>
        <rFont val="Arial"/>
        <family val="2"/>
      </rPr>
      <t>sinusa i mozga sa intravenskom primenom kontrastnog sredstva</t>
    </r>
  </si>
  <si>
    <r>
      <rPr>
        <sz val="10"/>
        <rFont val="Arial"/>
        <family val="2"/>
      </rPr>
      <t>56101-00</t>
    </r>
  </si>
  <si>
    <r>
      <rPr>
        <sz val="9"/>
        <rFont val="Arial"/>
        <family val="2"/>
      </rPr>
      <t>Kompjuterizovana tomografija mekih tkiva vrata</t>
    </r>
  </si>
  <si>
    <r>
      <rPr>
        <sz val="10"/>
        <rFont val="Arial"/>
        <family val="2"/>
      </rPr>
      <t>56107-00</t>
    </r>
  </si>
  <si>
    <r>
      <rPr>
        <sz val="9"/>
        <rFont val="Arial"/>
        <family val="2"/>
      </rPr>
      <t xml:space="preserve">Kompjuterizovana tomografija mekih tkiva vrata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</si>
  <si>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56220-00</t>
    </r>
  </si>
  <si>
    <r>
      <rPr>
        <sz val="9"/>
        <rFont val="Arial"/>
        <family val="2"/>
      </rPr>
      <t>Kompjuterizovana tomografija kičme, cervikalne regije</t>
    </r>
  </si>
  <si>
    <r>
      <rPr>
        <sz val="10"/>
        <rFont val="Arial"/>
        <family val="2"/>
      </rPr>
      <t>56221-00</t>
    </r>
  </si>
  <si>
    <r>
      <rPr>
        <sz val="9"/>
        <rFont val="Arial"/>
        <family val="2"/>
      </rPr>
      <t>Kompjuterizovana tomografija kičme, torakalne regije</t>
    </r>
  </si>
  <si>
    <r>
      <rPr>
        <sz val="10"/>
        <rFont val="Arial"/>
        <family val="2"/>
      </rPr>
      <t>56223-00</t>
    </r>
  </si>
  <si>
    <r>
      <rPr>
        <sz val="9"/>
        <rFont val="Arial"/>
        <family val="2"/>
      </rPr>
      <t>Kompjuterizovana tomografija kičme, lumbosakralne regije</t>
    </r>
  </si>
  <si>
    <r>
      <rPr>
        <sz val="10"/>
        <rFont val="Arial"/>
        <family val="2"/>
      </rPr>
      <t>56224-00</t>
    </r>
  </si>
  <si>
    <r>
      <rPr>
        <sz val="9"/>
        <rFont val="Arial"/>
        <family val="2"/>
      </rPr>
      <t xml:space="preserve">Kompjuterizovana tomografija kičme sa intravenskom primenom
</t>
    </r>
    <r>
      <rPr>
        <sz val="9"/>
        <rFont val="Arial"/>
        <family val="2"/>
      </rPr>
      <t>kontrastnog sredstva, cervikalne regije</t>
    </r>
  </si>
  <si>
    <r>
      <rPr>
        <sz val="10"/>
        <rFont val="Arial"/>
        <family val="2"/>
      </rPr>
      <t>56307-00</t>
    </r>
  </si>
  <si>
    <r>
      <rPr>
        <sz val="9"/>
        <rFont val="Arial"/>
        <family val="2"/>
      </rPr>
      <t xml:space="preserve">Kompjuterizovana tomografija grudnog koša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</si>
  <si>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56307-01</t>
    </r>
  </si>
  <si>
    <r>
      <rPr>
        <sz val="9"/>
        <rFont val="Arial"/>
        <family val="2"/>
      </rPr>
      <t xml:space="preserve">Kompjuterizovana tomografija grudnog koša i abdomena sa
</t>
    </r>
    <r>
      <rPr>
        <sz val="9"/>
        <rFont val="Arial"/>
        <family val="2"/>
      </rPr>
      <t>intravenskom primenom kontrastnog sredstva</t>
    </r>
  </si>
  <si>
    <r>
      <rPr>
        <sz val="10"/>
        <rFont val="Arial"/>
        <family val="2"/>
      </rPr>
      <t>56407-00</t>
    </r>
  </si>
  <si>
    <r>
      <rPr>
        <sz val="9"/>
        <rFont val="Arial"/>
        <family val="2"/>
      </rPr>
      <t xml:space="preserve">Kompjuterizovana tomografija abdomena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</si>
  <si>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56412-00</t>
    </r>
  </si>
  <si>
    <r>
      <rPr>
        <sz val="9"/>
        <rFont val="Arial"/>
        <family val="2"/>
      </rPr>
      <t xml:space="preserve">Kompjuterizovana tomografija karlice sa intravenskom primenom
</t>
    </r>
    <r>
      <rPr>
        <sz val="9"/>
        <rFont val="Arial"/>
        <family val="2"/>
      </rPr>
      <t>kontrastnog sredstva</t>
    </r>
  </si>
  <si>
    <r>
      <rPr>
        <sz val="10"/>
        <rFont val="Arial"/>
        <family val="2"/>
      </rPr>
      <t>56507-00</t>
    </r>
  </si>
  <si>
    <r>
      <rPr>
        <sz val="9"/>
        <rFont val="Arial"/>
        <family val="2"/>
      </rPr>
      <t xml:space="preserve">Kompjuterizovana tomografija abdomena i karlice sa
</t>
    </r>
    <r>
      <rPr>
        <sz val="9"/>
        <rFont val="Arial"/>
        <family val="2"/>
      </rPr>
      <t>intravenskom primenom kontrastnog sredstva</t>
    </r>
  </si>
  <si>
    <r>
      <rPr>
        <sz val="10"/>
        <rFont val="Arial"/>
        <family val="2"/>
      </rPr>
      <t>56549-01</t>
    </r>
  </si>
  <si>
    <r>
      <rPr>
        <sz val="9"/>
        <rFont val="Arial"/>
        <family val="2"/>
      </rPr>
      <t>Kompjuterizovana tomografija kolona</t>
    </r>
  </si>
  <si>
    <r>
      <rPr>
        <sz val="10"/>
        <rFont val="Arial"/>
        <family val="2"/>
      </rPr>
      <t>56619-00</t>
    </r>
  </si>
  <si>
    <r>
      <rPr>
        <sz val="9"/>
        <rFont val="Arial"/>
        <family val="2"/>
      </rPr>
      <t>Kompjuterizovana tomografija ekstremiteta</t>
    </r>
  </si>
  <si>
    <r>
      <rPr>
        <sz val="10"/>
        <rFont val="Arial"/>
        <family val="2"/>
      </rPr>
      <t>56625-00</t>
    </r>
  </si>
  <si>
    <r>
      <rPr>
        <sz val="9"/>
        <rFont val="Arial"/>
        <family val="2"/>
      </rPr>
      <t xml:space="preserve">Kompjuterizovana tomografija ekstremiteta sa intravenskom
</t>
    </r>
    <r>
      <rPr>
        <sz val="9"/>
        <rFont val="Arial"/>
        <family val="2"/>
      </rPr>
      <t>primenom kontrastnog sredstva</t>
    </r>
  </si>
  <si>
    <r>
      <rPr>
        <sz val="10"/>
        <rFont val="Arial"/>
        <family val="2"/>
      </rPr>
      <t>56807-00</t>
    </r>
  </si>
  <si>
    <r>
      <rPr>
        <sz val="9"/>
        <rFont val="Arial"/>
        <family val="2"/>
      </rPr>
      <t xml:space="preserve">Kompjuterizovana tomografija grudnog koša, abdomena i
</t>
    </r>
    <r>
      <rPr>
        <sz val="9"/>
        <rFont val="Arial"/>
        <family val="2"/>
      </rPr>
      <t>pelvisa sa intravenskom primenom kontrastnog sredstva</t>
    </r>
  </si>
  <si>
    <r>
      <rPr>
        <sz val="10"/>
        <rFont val="Arial"/>
        <family val="2"/>
      </rPr>
      <t>57001-00</t>
    </r>
  </si>
  <si>
    <r>
      <rPr>
        <sz val="9"/>
        <rFont val="Arial"/>
        <family val="2"/>
      </rPr>
      <t>Kompjuterizovana tomografija mozga i grudnog koša</t>
    </r>
  </si>
  <si>
    <r>
      <rPr>
        <sz val="10"/>
        <rFont val="Arial"/>
        <family val="2"/>
      </rPr>
      <t>57007-00</t>
    </r>
  </si>
  <si>
    <r>
      <rPr>
        <sz val="9"/>
        <rFont val="Arial"/>
        <family val="2"/>
      </rPr>
      <t xml:space="preserve">Kompjuterizovana tomografija mozga i grudnog koša sa
</t>
    </r>
    <r>
      <rPr>
        <sz val="9"/>
        <rFont val="Arial"/>
        <family val="2"/>
      </rPr>
      <t>intravenskom primenom kontrastnog sredstva</t>
    </r>
  </si>
  <si>
    <r>
      <rPr>
        <sz val="10"/>
        <rFont val="Arial"/>
        <family val="2"/>
      </rPr>
      <t>57007-01</t>
    </r>
  </si>
  <si>
    <r>
      <rPr>
        <sz val="9"/>
        <rFont val="Arial"/>
        <family val="2"/>
      </rPr>
      <t xml:space="preserve">Kompjuterizovana tomografija mozga, grudnog koša i abdomena
</t>
    </r>
    <r>
      <rPr>
        <sz val="9"/>
        <rFont val="Arial"/>
        <family val="2"/>
      </rPr>
      <t>sa intravenskom primenom kontrastnog sredstva</t>
    </r>
  </si>
  <si>
    <r>
      <rPr>
        <sz val="10"/>
        <rFont val="Arial"/>
        <family val="2"/>
      </rPr>
      <t>57350-00</t>
    </r>
  </si>
  <si>
    <r>
      <rPr>
        <sz val="9"/>
        <rFont val="Arial"/>
        <family val="2"/>
      </rPr>
      <t xml:space="preserve">Spiralna angiografija kompjuterizovanom tomografijom glave i/ili
</t>
    </r>
    <r>
      <rPr>
        <sz val="9"/>
        <rFont val="Arial"/>
        <family val="2"/>
      </rPr>
      <t>vrata, sa intravenskom primenom kontrastnog sredstva</t>
    </r>
  </si>
  <si>
    <r>
      <rPr>
        <sz val="10"/>
        <rFont val="Arial"/>
        <family val="2"/>
      </rPr>
      <t>57350-02</t>
    </r>
  </si>
  <si>
    <r>
      <rPr>
        <sz val="9"/>
        <rFont val="Arial"/>
        <family val="2"/>
      </rPr>
      <t xml:space="preserve">Spiralna angiografija kompjuterizovanom tomografijom grudnog
</t>
    </r>
    <r>
      <rPr>
        <sz val="9"/>
        <rFont val="Arial"/>
        <family val="2"/>
      </rPr>
      <t>koša, sa intravenskom primenom kontrastnog sredstva</t>
    </r>
  </si>
  <si>
    <r>
      <rPr>
        <sz val="10"/>
        <rFont val="Arial"/>
        <family val="2"/>
      </rPr>
      <t>57350-03</t>
    </r>
  </si>
  <si>
    <r>
      <rPr>
        <sz val="9"/>
        <rFont val="Arial"/>
        <family val="2"/>
      </rPr>
      <t xml:space="preserve">Spiralna angiografija kompjuterizovanom tomografijom
</t>
    </r>
    <r>
      <rPr>
        <sz val="9"/>
        <rFont val="Arial"/>
        <family val="2"/>
      </rPr>
      <t>abdomena, sa intravenskom primenom kontrastnog sredstva</t>
    </r>
  </si>
  <si>
    <r>
      <rPr>
        <sz val="10"/>
        <rFont val="Arial"/>
        <family val="2"/>
      </rPr>
      <t>57506-00</t>
    </r>
  </si>
  <si>
    <r>
      <rPr>
        <sz val="9"/>
        <rFont val="Arial"/>
        <family val="2"/>
      </rPr>
      <t>Radiografsko snimanje humerusa</t>
    </r>
  </si>
  <si>
    <r>
      <rPr>
        <sz val="10"/>
        <rFont val="Arial"/>
        <family val="2"/>
      </rPr>
      <t>57506-01</t>
    </r>
  </si>
  <si>
    <r>
      <rPr>
        <sz val="9"/>
        <rFont val="Arial"/>
        <family val="2"/>
      </rPr>
      <t>Radiografsko snimanje lakta</t>
    </r>
  </si>
  <si>
    <r>
      <rPr>
        <sz val="10"/>
        <rFont val="Arial"/>
        <family val="2"/>
      </rPr>
      <t>57506-02</t>
    </r>
  </si>
  <si>
    <r>
      <rPr>
        <sz val="9"/>
        <rFont val="Arial"/>
        <family val="2"/>
      </rPr>
      <t>Radiografsko snimanje podlaktice</t>
    </r>
  </si>
  <si>
    <r>
      <rPr>
        <sz val="10"/>
        <rFont val="Arial"/>
        <family val="2"/>
      </rPr>
      <t>57506-03</t>
    </r>
  </si>
  <si>
    <r>
      <rPr>
        <sz val="9"/>
        <rFont val="Arial"/>
        <family val="2"/>
      </rPr>
      <t>Radiografsko snimanje ručnog zgloba</t>
    </r>
  </si>
  <si>
    <r>
      <rPr>
        <sz val="10"/>
        <rFont val="Arial"/>
        <family val="2"/>
      </rPr>
      <t>57506-04</t>
    </r>
  </si>
  <si>
    <r>
      <rPr>
        <sz val="9"/>
        <rFont val="Arial"/>
        <family val="2"/>
      </rPr>
      <t>Radiografsko snimanje šake</t>
    </r>
  </si>
  <si>
    <r>
      <rPr>
        <sz val="10"/>
        <rFont val="Arial"/>
        <family val="2"/>
      </rPr>
      <t>57518-00</t>
    </r>
  </si>
  <si>
    <r>
      <rPr>
        <sz val="9"/>
        <rFont val="Arial"/>
        <family val="2"/>
      </rPr>
      <t>Radiografsko snimanje femura</t>
    </r>
  </si>
  <si>
    <r>
      <rPr>
        <sz val="10"/>
        <rFont val="Arial"/>
        <family val="2"/>
      </rPr>
      <t>57518-01</t>
    </r>
  </si>
  <si>
    <r>
      <rPr>
        <sz val="9"/>
        <rFont val="Arial"/>
        <family val="2"/>
      </rPr>
      <t>Radiografsko snimanje kolena</t>
    </r>
  </si>
  <si>
    <r>
      <rPr>
        <sz val="10"/>
        <rFont val="Arial"/>
        <family val="2"/>
      </rPr>
      <t>57518-02</t>
    </r>
  </si>
  <si>
    <r>
      <rPr>
        <sz val="9"/>
        <rFont val="Arial"/>
        <family val="2"/>
      </rPr>
      <t>Radiografsko snimanje noge</t>
    </r>
  </si>
  <si>
    <r>
      <rPr>
        <sz val="10"/>
        <rFont val="Arial"/>
        <family val="2"/>
      </rPr>
      <t>57518-03</t>
    </r>
  </si>
  <si>
    <r>
      <rPr>
        <sz val="9"/>
        <rFont val="Arial"/>
        <family val="2"/>
      </rPr>
      <t>Radiografsko snimanje gležnja</t>
    </r>
  </si>
  <si>
    <r>
      <rPr>
        <sz val="10"/>
        <rFont val="Arial"/>
        <family val="2"/>
      </rPr>
      <t>57518-04</t>
    </r>
  </si>
  <si>
    <r>
      <rPr>
        <sz val="9"/>
        <rFont val="Arial"/>
        <family val="2"/>
      </rPr>
      <t>Radiografsko snimanje stopala</t>
    </r>
  </si>
  <si>
    <r>
      <rPr>
        <sz val="10"/>
        <rFont val="Arial"/>
        <family val="2"/>
      </rPr>
      <t>57524-02</t>
    </r>
  </si>
  <si>
    <r>
      <rPr>
        <sz val="9"/>
        <rFont val="Arial"/>
        <family val="2"/>
      </rPr>
      <t>Radiografsko snimanje noge i gležnja</t>
    </r>
  </si>
  <si>
    <r>
      <rPr>
        <sz val="10"/>
        <rFont val="Arial"/>
        <family val="2"/>
      </rPr>
      <t>57700-00</t>
    </r>
  </si>
  <si>
    <r>
      <rPr>
        <sz val="9"/>
        <rFont val="Arial"/>
        <family val="2"/>
      </rPr>
      <t>Radiografsko snimanje ramena ili skapule</t>
    </r>
  </si>
  <si>
    <r>
      <rPr>
        <sz val="10"/>
        <rFont val="Arial"/>
        <family val="2"/>
      </rPr>
      <t>57712-00</t>
    </r>
  </si>
  <si>
    <r>
      <rPr>
        <sz val="9"/>
        <rFont val="Arial"/>
        <family val="2"/>
      </rPr>
      <t>Radiografsko snimanje zgloba kuka</t>
    </r>
  </si>
  <si>
    <r>
      <rPr>
        <sz val="10"/>
        <rFont val="Arial"/>
        <family val="2"/>
      </rPr>
      <t>57715-00</t>
    </r>
  </si>
  <si>
    <r>
      <rPr>
        <sz val="9"/>
        <rFont val="Arial"/>
        <family val="2"/>
      </rPr>
      <t>Radiografsko snimanje pelvisa</t>
    </r>
  </si>
  <si>
    <r>
      <rPr>
        <sz val="10"/>
        <rFont val="Arial"/>
        <family val="2"/>
      </rPr>
      <t>57901-00</t>
    </r>
  </si>
  <si>
    <r>
      <rPr>
        <sz val="9"/>
        <rFont val="Arial"/>
        <family val="2"/>
      </rPr>
      <t>Radiografsko snimanje lobanje</t>
    </r>
  </si>
  <si>
    <r>
      <rPr>
        <sz val="10"/>
        <rFont val="Arial"/>
        <family val="2"/>
      </rPr>
      <t>57903-00</t>
    </r>
  </si>
  <si>
    <r>
      <rPr>
        <sz val="9"/>
        <rFont val="Arial"/>
        <family val="2"/>
      </rPr>
      <t>Radiografsko snimanje paranazalnog sinusa</t>
    </r>
  </si>
  <si>
    <r>
      <rPr>
        <sz val="10"/>
        <rFont val="Arial"/>
        <family val="2"/>
      </rPr>
      <t>57906-00</t>
    </r>
  </si>
  <si>
    <r>
      <rPr>
        <sz val="9"/>
        <rFont val="Arial"/>
        <family val="2"/>
      </rPr>
      <t>Radiografsko snimanje mastoidne kosti</t>
    </r>
  </si>
  <si>
    <r>
      <rPr>
        <sz val="10"/>
        <rFont val="Arial"/>
        <family val="2"/>
      </rPr>
      <t>57915-00</t>
    </r>
  </si>
  <si>
    <r>
      <rPr>
        <sz val="9"/>
        <rFont val="Arial"/>
        <family val="2"/>
      </rPr>
      <t>Radiografsko snimanje mandibule</t>
    </r>
  </si>
  <si>
    <r>
      <rPr>
        <sz val="10"/>
        <rFont val="Arial"/>
        <family val="2"/>
      </rPr>
      <t>57921-00</t>
    </r>
  </si>
  <si>
    <r>
      <rPr>
        <sz val="9"/>
        <rFont val="Arial"/>
        <family val="2"/>
      </rPr>
      <t>Radiografsko snimanje nosa</t>
    </r>
  </si>
  <si>
    <r>
      <rPr>
        <sz val="10"/>
        <rFont val="Arial"/>
        <family val="2"/>
      </rPr>
      <t>57927-00</t>
    </r>
  </si>
  <si>
    <r>
      <rPr>
        <sz val="9"/>
        <rFont val="Arial"/>
        <family val="2"/>
      </rPr>
      <t>Radiografsko snimanje temporalnomandibularnog zgloba</t>
    </r>
  </si>
  <si>
    <r>
      <rPr>
        <sz val="10"/>
        <rFont val="Arial"/>
        <family val="2"/>
      </rPr>
      <t>58100-00</t>
    </r>
  </si>
  <si>
    <r>
      <rPr>
        <sz val="9"/>
        <rFont val="Arial"/>
        <family val="2"/>
      </rPr>
      <t>Radiografsko snimanje cervikalnog dela kičme</t>
    </r>
  </si>
  <si>
    <r>
      <rPr>
        <sz val="10"/>
        <rFont val="Arial"/>
        <family val="2"/>
      </rPr>
      <t>58103-00</t>
    </r>
  </si>
  <si>
    <r>
      <rPr>
        <sz val="9"/>
        <rFont val="Arial"/>
        <family val="2"/>
      </rPr>
      <t>Radiografsko snimanje trorakalnog dela kičme</t>
    </r>
  </si>
  <si>
    <r>
      <rPr>
        <sz val="10"/>
        <rFont val="Arial"/>
        <family val="2"/>
      </rPr>
      <t>58106-00</t>
    </r>
  </si>
  <si>
    <r>
      <rPr>
        <sz val="9"/>
        <rFont val="Arial"/>
        <family val="2"/>
      </rPr>
      <t>Radiografsko snimanje lumbalnosakralnog dela kičme</t>
    </r>
  </si>
  <si>
    <r>
      <rPr>
        <sz val="10"/>
        <rFont val="Arial"/>
        <family val="2"/>
      </rPr>
      <t>58500-00</t>
    </r>
  </si>
  <si>
    <r>
      <rPr>
        <sz val="9"/>
        <rFont val="Arial"/>
        <family val="2"/>
      </rPr>
      <t>Radiografsko snimanje grudnog koša</t>
    </r>
  </si>
  <si>
    <r>
      <rPr>
        <sz val="10"/>
        <rFont val="Arial"/>
        <family val="2"/>
      </rPr>
      <t>58506-00</t>
    </r>
  </si>
  <si>
    <r>
      <rPr>
        <sz val="9"/>
        <rFont val="Arial"/>
        <family val="2"/>
      </rPr>
      <t xml:space="preserve">Radiografsko snimanje grudnog koša sa fluoroskopskim
</t>
    </r>
    <r>
      <rPr>
        <sz val="9"/>
        <rFont val="Arial"/>
        <family val="2"/>
      </rPr>
      <t>skriningom</t>
    </r>
  </si>
  <si>
    <r>
      <rPr>
        <sz val="10"/>
        <rFont val="Arial"/>
        <family val="2"/>
      </rPr>
      <t>58521-00</t>
    </r>
  </si>
  <si>
    <r>
      <rPr>
        <sz val="9"/>
        <rFont val="Arial"/>
        <family val="2"/>
      </rPr>
      <t>Radiografsko snimanje sternuma</t>
    </r>
  </si>
  <si>
    <r>
      <rPr>
        <sz val="10"/>
        <rFont val="Arial"/>
        <family val="2"/>
      </rPr>
      <t>58521-01</t>
    </r>
  </si>
  <si>
    <r>
      <rPr>
        <sz val="9"/>
        <rFont val="Arial"/>
        <family val="2"/>
      </rPr>
      <t>Radiografsko snimanje rebara, jednostrano</t>
    </r>
  </si>
  <si>
    <r>
      <rPr>
        <sz val="10"/>
        <rFont val="Arial"/>
        <family val="2"/>
      </rPr>
      <t>58524-00</t>
    </r>
  </si>
  <si>
    <r>
      <rPr>
        <sz val="9"/>
        <rFont val="Arial"/>
        <family val="2"/>
      </rPr>
      <t>Radiografsko snimanje rebara, obostrano</t>
    </r>
  </si>
  <si>
    <r>
      <rPr>
        <sz val="10"/>
        <rFont val="Arial"/>
        <family val="2"/>
      </rPr>
      <t>58700-00</t>
    </r>
  </si>
  <si>
    <r>
      <rPr>
        <sz val="9"/>
        <rFont val="Arial"/>
        <family val="2"/>
      </rPr>
      <t>Radiografsko snimanje urinarnog sistema</t>
    </r>
  </si>
  <si>
    <r>
      <rPr>
        <sz val="10"/>
        <rFont val="Arial"/>
        <family val="2"/>
      </rPr>
      <t>58706-00</t>
    </r>
  </si>
  <si>
    <r>
      <rPr>
        <sz val="9"/>
        <rFont val="Arial"/>
        <family val="2"/>
      </rPr>
      <t>Intravenska pijelografija</t>
    </r>
  </si>
  <si>
    <r>
      <rPr>
        <sz val="10"/>
        <rFont val="Arial"/>
        <family val="2"/>
      </rPr>
      <t>58715-00</t>
    </r>
  </si>
  <si>
    <r>
      <rPr>
        <sz val="9"/>
        <rFont val="Arial"/>
        <family val="2"/>
      </rPr>
      <t>Anterogradna pijelografija</t>
    </r>
  </si>
  <si>
    <r>
      <rPr>
        <sz val="10"/>
        <rFont val="Arial"/>
        <family val="2"/>
      </rPr>
      <t>58718-01</t>
    </r>
  </si>
  <si>
    <r>
      <rPr>
        <sz val="9"/>
        <rFont val="Arial"/>
        <family val="2"/>
      </rPr>
      <t>Retrogradna uretrografija</t>
    </r>
  </si>
  <si>
    <r>
      <rPr>
        <sz val="10"/>
        <rFont val="Arial"/>
        <family val="2"/>
      </rPr>
      <t>58721-00</t>
    </r>
  </si>
  <si>
    <r>
      <rPr>
        <sz val="9"/>
        <rFont val="Arial"/>
        <family val="2"/>
      </rPr>
      <t>Retrogradna mikciona cistouretrografija</t>
    </r>
  </si>
  <si>
    <r>
      <rPr>
        <sz val="10"/>
        <rFont val="Arial"/>
        <family val="2"/>
      </rPr>
      <t>58900-00</t>
    </r>
  </si>
  <si>
    <r>
      <rPr>
        <sz val="9"/>
        <rFont val="Arial"/>
        <family val="2"/>
      </rPr>
      <t>Radiografsko snimanje abdomena</t>
    </r>
  </si>
  <si>
    <r>
      <rPr>
        <sz val="10"/>
        <rFont val="Arial"/>
        <family val="2"/>
      </rPr>
      <t>58909-00</t>
    </r>
  </si>
  <si>
    <r>
      <rPr>
        <sz val="9"/>
        <rFont val="Arial"/>
        <family val="2"/>
      </rPr>
      <t xml:space="preserve">Radiografsko snimanje farinksa, ezofagusa, želuca ili
</t>
    </r>
    <r>
      <rPr>
        <sz val="9"/>
        <rFont val="Arial"/>
        <family val="2"/>
      </rPr>
      <t>duodenuma sa primenom pozitivnog kontrastnog sredstva</t>
    </r>
  </si>
  <si>
    <r>
      <rPr>
        <sz val="10"/>
        <rFont val="Arial"/>
        <family val="2"/>
      </rPr>
      <t>58912-01</t>
    </r>
  </si>
  <si>
    <r>
      <rPr>
        <sz val="9"/>
        <rFont val="Arial"/>
        <family val="2"/>
      </rPr>
      <t>Radiografsko snimanje farinksa, ezofagusa, želuca ili duodenuma sa primenom pozitivnog kontrastnog sredstva i prolazom do kolona sa skriningom grudnog koša</t>
    </r>
  </si>
  <si>
    <r>
      <rPr>
        <sz val="10"/>
        <rFont val="Arial"/>
        <family val="2"/>
      </rPr>
      <t>58924-00</t>
    </r>
  </si>
  <si>
    <r>
      <rPr>
        <sz val="9"/>
        <rFont val="Arial"/>
        <family val="2"/>
      </rPr>
      <t>Holecistografija</t>
    </r>
  </si>
  <si>
    <r>
      <rPr>
        <sz val="10"/>
        <rFont val="Arial"/>
        <family val="2"/>
      </rPr>
      <t>58927-00</t>
    </r>
  </si>
  <si>
    <r>
      <rPr>
        <sz val="9"/>
        <rFont val="Arial"/>
        <family val="2"/>
      </rPr>
      <t>Direktna holangiografija, postoperativna</t>
    </r>
  </si>
  <si>
    <r>
      <rPr>
        <sz val="10"/>
        <rFont val="Arial"/>
        <family val="2"/>
      </rPr>
      <t>59300-00</t>
    </r>
  </si>
  <si>
    <r>
      <rPr>
        <sz val="9"/>
        <rFont val="Arial"/>
        <family val="2"/>
      </rPr>
      <t>Radiografsko snimanje dojke, obostrano</t>
    </r>
  </si>
  <si>
    <r>
      <rPr>
        <sz val="10"/>
        <rFont val="Arial"/>
        <family val="2"/>
      </rPr>
      <t>59712-00</t>
    </r>
  </si>
  <si>
    <r>
      <rPr>
        <sz val="9"/>
        <rFont val="Arial"/>
        <family val="2"/>
      </rPr>
      <t>Histerosalpingografija</t>
    </r>
  </si>
  <si>
    <r>
      <rPr>
        <sz val="9"/>
        <rFont val="Arial"/>
        <family val="2"/>
      </rPr>
      <t>Specijalistički pregled fizijatra-prvi</t>
    </r>
  </si>
  <si>
    <r>
      <rPr>
        <sz val="9"/>
        <rFont val="Arial"/>
        <family val="2"/>
      </rPr>
      <t>Specijalistički pregled fizijatra-kontrolni</t>
    </r>
  </si>
  <si>
    <r>
      <rPr>
        <sz val="9"/>
        <rFont val="Arial"/>
        <family val="2"/>
      </rPr>
      <t>Elektrostimulacija</t>
    </r>
  </si>
  <si>
    <r>
      <rPr>
        <sz val="9"/>
        <rFont val="Arial"/>
        <family val="2"/>
      </rPr>
      <t>Interferentne struje</t>
    </r>
  </si>
  <si>
    <r>
      <rPr>
        <sz val="9"/>
        <rFont val="Arial"/>
        <family val="2"/>
      </rPr>
      <t>Stabilna galvanizacija</t>
    </r>
  </si>
  <si>
    <r>
      <rPr>
        <sz val="9"/>
        <rFont val="Arial"/>
        <family val="2"/>
      </rPr>
      <t>Dijadinamičke struje</t>
    </r>
  </si>
  <si>
    <r>
      <rPr>
        <sz val="9"/>
        <rFont val="Arial"/>
        <family val="2"/>
      </rPr>
      <t>Elektromagnetno polje</t>
    </r>
  </si>
  <si>
    <r>
      <rPr>
        <sz val="9"/>
        <rFont val="Arial"/>
        <family val="2"/>
      </rPr>
      <t>Pozicioniranje</t>
    </r>
  </si>
  <si>
    <r>
      <rPr>
        <sz val="9"/>
        <rFont val="Arial"/>
        <family val="2"/>
      </rPr>
      <t>Vežbe za C kičmu</t>
    </r>
  </si>
  <si>
    <r>
      <rPr>
        <sz val="9"/>
        <rFont val="Arial"/>
        <family val="2"/>
      </rPr>
      <t>Vežbe za skoliozu</t>
    </r>
  </si>
  <si>
    <r>
      <rPr>
        <sz val="9"/>
        <rFont val="Arial"/>
        <family val="2"/>
      </rPr>
      <t>Obuka za upotrebu i privikavanja na invalidna kolica</t>
    </r>
  </si>
  <si>
    <r>
      <rPr>
        <sz val="9"/>
        <rFont val="Arial"/>
        <family val="2"/>
      </rPr>
      <t>Vežbe hoda u razboju</t>
    </r>
  </si>
  <si>
    <r>
      <rPr>
        <sz val="9"/>
        <rFont val="Arial"/>
        <family val="2"/>
      </rPr>
      <t>Aktivne vežbe sa pomagalima</t>
    </r>
  </si>
  <si>
    <r>
      <rPr>
        <sz val="9"/>
        <rFont val="Arial"/>
        <family val="2"/>
      </rPr>
      <t>Vežbe po Alan Burger-u (Allan Burger)</t>
    </r>
  </si>
  <si>
    <r>
      <rPr>
        <sz val="9"/>
        <rFont val="Arial"/>
        <family val="2"/>
      </rPr>
      <t>Korektivne vežbe pred ogledalom</t>
    </r>
  </si>
  <si>
    <r>
      <rPr>
        <sz val="9"/>
        <rFont val="Arial"/>
        <family val="2"/>
      </rPr>
      <t>Obuka zaštitnim pokretima i položajima tela kod diskopatičara</t>
    </r>
  </si>
  <si>
    <r>
      <rPr>
        <sz val="9"/>
        <rFont val="Arial"/>
        <family val="2"/>
      </rPr>
      <t>Vežbe za reumatoidni artritis</t>
    </r>
  </si>
  <si>
    <r>
      <rPr>
        <sz val="9"/>
        <rFont val="Arial"/>
        <family val="2"/>
      </rPr>
      <t>Aktivne segmentne vežbe sa otporom</t>
    </r>
  </si>
  <si>
    <r>
      <rPr>
        <sz val="9"/>
        <rFont val="Arial"/>
        <family val="2"/>
      </rPr>
      <t>Potpomognute segmentne vežbe</t>
    </r>
  </si>
  <si>
    <r>
      <rPr>
        <sz val="9"/>
        <rFont val="Arial"/>
        <family val="2"/>
      </rPr>
      <t>Pasivne segmentne vežbe</t>
    </r>
  </si>
  <si>
    <r>
      <rPr>
        <sz val="9"/>
        <rFont val="Arial"/>
        <family val="2"/>
      </rPr>
      <t>Individualni rad sa decom (juvenilni artritis, cerebrala i sl.)</t>
    </r>
  </si>
  <si>
    <r>
      <rPr>
        <sz val="9"/>
        <rFont val="Arial"/>
        <family val="2"/>
      </rPr>
      <t>Vežbe na spravama ili ergobiciklu</t>
    </r>
  </si>
  <si>
    <r>
      <rPr>
        <sz val="9"/>
        <rFont val="Arial"/>
        <family val="2"/>
      </rPr>
      <t>Prebacivanje dominantnog na neoštećen ekstremitet</t>
    </r>
  </si>
  <si>
    <r>
      <rPr>
        <sz val="9"/>
        <rFont val="Arial"/>
        <family val="2"/>
      </rPr>
      <t>Vežbe pacijenata sa paraplegijom ili hemiplegijom</t>
    </r>
  </si>
  <si>
    <r>
      <rPr>
        <sz val="9"/>
        <rFont val="Arial"/>
        <family val="2"/>
      </rPr>
      <t>Vežbe relaksacije</t>
    </r>
  </si>
  <si>
    <r>
      <rPr>
        <sz val="9"/>
        <rFont val="Arial"/>
        <family val="2"/>
      </rPr>
      <t>Hod po ravnom</t>
    </r>
  </si>
  <si>
    <r>
      <rPr>
        <sz val="9"/>
        <rFont val="Arial"/>
        <family val="2"/>
      </rPr>
      <t>Nylinov (Nullin) stepenik</t>
    </r>
  </si>
  <si>
    <r>
      <rPr>
        <sz val="9"/>
        <rFont val="Arial"/>
        <family val="2"/>
      </rPr>
      <t>Laser po akupunkturnim tačkama</t>
    </r>
  </si>
  <si>
    <r>
      <rPr>
        <sz val="9"/>
        <rFont val="Arial"/>
        <family val="2"/>
      </rPr>
      <t xml:space="preserve">Rana rehabilitacija novorođenčeta rođenog u terminu, na
</t>
    </r>
    <r>
      <rPr>
        <sz val="9"/>
        <rFont val="Arial"/>
        <family val="2"/>
      </rPr>
      <t>akušerskom odeljenju</t>
    </r>
  </si>
  <si>
    <r>
      <rPr>
        <sz val="9"/>
        <rFont val="Arial"/>
        <family val="2"/>
      </rPr>
      <t>Elektroforeza leka</t>
    </r>
  </si>
  <si>
    <r>
      <rPr>
        <sz val="9"/>
        <rFont val="Arial"/>
        <family val="2"/>
      </rPr>
      <t>Prevencija dekubitusa u rehabilitaciji</t>
    </r>
  </si>
  <si>
    <r>
      <rPr>
        <sz val="9"/>
        <rFont val="Arial"/>
        <family val="2"/>
      </rPr>
      <t>Vežbe kod deformiteta kičmenog stuba kod dece</t>
    </r>
  </si>
  <si>
    <r>
      <rPr>
        <sz val="9"/>
        <rFont val="Arial"/>
        <family val="2"/>
      </rPr>
      <t xml:space="preserve">Rani rehabilitacioni tretman u koronarnoj i postkoronarnoj jedinici
</t>
    </r>
    <r>
      <rPr>
        <sz val="9"/>
        <rFont val="Arial"/>
        <family val="2"/>
      </rPr>
      <t>kod pacijenata sa akutnim infarktom miokarda</t>
    </r>
  </si>
  <si>
    <r>
      <rPr>
        <sz val="10"/>
        <rFont val="Arial"/>
        <family val="2"/>
      </rPr>
      <t>81880-00</t>
    </r>
  </si>
  <si>
    <r>
      <rPr>
        <sz val="9"/>
        <rFont val="Arial"/>
        <family val="2"/>
      </rPr>
      <t>Tretman Bioptron lampom</t>
    </r>
  </si>
  <si>
    <r>
      <rPr>
        <sz val="10"/>
        <rFont val="Arial"/>
        <family val="2"/>
      </rPr>
      <t>90047-00</t>
    </r>
  </si>
  <si>
    <r>
      <rPr>
        <sz val="9"/>
        <rFont val="Arial"/>
        <family val="2"/>
      </rPr>
      <t>Aspiracija tiroidne žlezde</t>
    </r>
  </si>
  <si>
    <r>
      <rPr>
        <sz val="10"/>
        <rFont val="Arial"/>
        <family val="2"/>
      </rPr>
      <t>90072-00</t>
    </r>
  </si>
  <si>
    <r>
      <rPr>
        <sz val="9"/>
        <rFont val="Arial"/>
        <family val="2"/>
      </rPr>
      <t>Ostale procedure na beonjači</t>
    </r>
  </si>
  <si>
    <r>
      <rPr>
        <sz val="10"/>
        <rFont val="Arial"/>
        <family val="2"/>
      </rPr>
      <t>90084-00</t>
    </r>
  </si>
  <si>
    <r>
      <rPr>
        <sz val="9"/>
        <rFont val="Arial"/>
        <family val="2"/>
      </rPr>
      <t>Incizija očnog kapka</t>
    </r>
  </si>
  <si>
    <r>
      <rPr>
        <sz val="10"/>
        <rFont val="Arial"/>
        <family val="2"/>
      </rPr>
      <t>90085-00</t>
    </r>
  </si>
  <si>
    <r>
      <rPr>
        <sz val="9"/>
        <rFont val="Arial"/>
        <family val="2"/>
      </rPr>
      <t>Ostale reparacije očnog kapka</t>
    </r>
  </si>
  <si>
    <r>
      <rPr>
        <sz val="10"/>
        <rFont val="Arial"/>
        <family val="2"/>
      </rPr>
      <t>90086-00</t>
    </r>
  </si>
  <si>
    <r>
      <rPr>
        <sz val="9"/>
        <rFont val="Arial"/>
        <family val="2"/>
      </rPr>
      <t>Ostale procedure na očnom kapku</t>
    </r>
  </si>
  <si>
    <r>
      <rPr>
        <sz val="10"/>
        <rFont val="Arial"/>
        <family val="2"/>
      </rPr>
      <t>90089-00</t>
    </r>
  </si>
  <si>
    <r>
      <rPr>
        <sz val="9"/>
        <rFont val="Arial"/>
        <family val="2"/>
      </rPr>
      <t>Ostale procedure na konjunktivi</t>
    </r>
  </si>
  <si>
    <r>
      <rPr>
        <sz val="10"/>
        <rFont val="Arial"/>
        <family val="2"/>
      </rPr>
      <t>90111-00</t>
    </r>
  </si>
  <si>
    <r>
      <rPr>
        <sz val="9"/>
        <rFont val="Arial"/>
        <family val="2"/>
      </rPr>
      <t>Ostale procedure na spoljašnjem uvu</t>
    </r>
  </si>
  <si>
    <r>
      <rPr>
        <sz val="10"/>
        <rFont val="Arial"/>
        <family val="2"/>
      </rPr>
      <t>90135-00</t>
    </r>
  </si>
  <si>
    <r>
      <rPr>
        <sz val="9"/>
        <rFont val="Arial"/>
        <family val="2"/>
      </rPr>
      <t>Ekscizija lezija na jeziku</t>
    </r>
  </si>
  <si>
    <r>
      <rPr>
        <sz val="10"/>
        <rFont val="Arial"/>
        <family val="2"/>
      </rPr>
      <t>90141-01</t>
    </r>
  </si>
  <si>
    <r>
      <rPr>
        <sz val="9"/>
        <rFont val="Arial"/>
        <family val="2"/>
      </rPr>
      <t>Ekscizija ostalih lezija u ustima</t>
    </r>
  </si>
  <si>
    <r>
      <rPr>
        <sz val="10"/>
        <rFont val="Arial"/>
        <family val="2"/>
      </rPr>
      <t>90144-00</t>
    </r>
  </si>
  <si>
    <r>
      <rPr>
        <sz val="9"/>
        <rFont val="Arial"/>
        <family val="2"/>
      </rPr>
      <t>Ekscizija lezija na tonzilama i adenoidima</t>
    </r>
  </si>
  <si>
    <r>
      <rPr>
        <sz val="10"/>
        <rFont val="Arial"/>
        <family val="2"/>
      </rPr>
      <t>90146-00</t>
    </r>
  </si>
  <si>
    <r>
      <rPr>
        <sz val="9"/>
        <rFont val="Arial"/>
        <family val="2"/>
      </rPr>
      <t>Ostale procedure na tonzilama ili adenoidima</t>
    </r>
  </si>
  <si>
    <r>
      <rPr>
        <sz val="10"/>
        <rFont val="Arial"/>
        <family val="2"/>
      </rPr>
      <t>90179-06</t>
    </r>
  </si>
  <si>
    <r>
      <rPr>
        <sz val="9"/>
        <rFont val="Arial"/>
        <family val="2"/>
      </rPr>
      <t>Postupak održavanja traheostome</t>
    </r>
  </si>
  <si>
    <r>
      <rPr>
        <sz val="10"/>
        <rFont val="Arial"/>
        <family val="2"/>
      </rPr>
      <t>90321-00</t>
    </r>
  </si>
  <si>
    <r>
      <rPr>
        <sz val="9"/>
        <rFont val="Arial"/>
        <family val="2"/>
      </rPr>
      <t>Ostale reparacije bilijarnog trakta</t>
    </r>
  </si>
  <si>
    <r>
      <rPr>
        <sz val="10"/>
        <rFont val="Arial"/>
        <family val="2"/>
      </rPr>
      <t>90375-00</t>
    </r>
  </si>
  <si>
    <r>
      <rPr>
        <sz val="9"/>
        <rFont val="Arial"/>
        <family val="2"/>
      </rPr>
      <t>Plasiranje intra-abdominalne tamponade</t>
    </r>
  </si>
  <si>
    <r>
      <rPr>
        <sz val="10"/>
        <rFont val="Arial"/>
        <family val="2"/>
      </rPr>
      <t>90375-02</t>
    </r>
  </si>
  <si>
    <r>
      <rPr>
        <sz val="9"/>
        <rFont val="Arial"/>
        <family val="2"/>
      </rPr>
      <t>Uklanjanje intra-abdominalne tamponade</t>
    </r>
  </si>
  <si>
    <r>
      <rPr>
        <sz val="10"/>
        <rFont val="Arial"/>
        <family val="2"/>
      </rPr>
      <t>90440-00</t>
    </r>
  </si>
  <si>
    <r>
      <rPr>
        <sz val="9"/>
        <rFont val="Arial"/>
        <family val="2"/>
      </rPr>
      <t>Ekscizija lezija vulve</t>
    </r>
  </si>
  <si>
    <r>
      <rPr>
        <sz val="10"/>
        <rFont val="Arial"/>
        <family val="2"/>
      </rPr>
      <t>90446-00</t>
    </r>
  </si>
  <si>
    <r>
      <rPr>
        <sz val="9"/>
        <rFont val="Arial"/>
        <family val="2"/>
      </rPr>
      <t>Ostale incizije na vulvi i perineumu</t>
    </r>
  </si>
  <si>
    <r>
      <rPr>
        <sz val="10"/>
        <rFont val="Arial"/>
        <family val="2"/>
      </rPr>
      <t>90449-00</t>
    </r>
  </si>
  <si>
    <r>
      <rPr>
        <sz val="9"/>
        <rFont val="Arial"/>
        <family val="2"/>
      </rPr>
      <t>Ostale reparacije vagine</t>
    </r>
  </si>
  <si>
    <r>
      <rPr>
        <sz val="10"/>
        <rFont val="Arial"/>
        <family val="2"/>
      </rPr>
      <t>90452-00</t>
    </r>
  </si>
  <si>
    <r>
      <rPr>
        <sz val="9"/>
        <rFont val="Arial"/>
        <family val="2"/>
      </rPr>
      <t>Uklanjanje ostalih lezija materice</t>
    </r>
  </si>
  <si>
    <r>
      <rPr>
        <sz val="10"/>
        <rFont val="Arial"/>
        <family val="2"/>
      </rPr>
      <t>90460-00</t>
    </r>
  </si>
  <si>
    <r>
      <rPr>
        <sz val="9"/>
        <rFont val="Arial"/>
        <family val="2"/>
      </rPr>
      <t>Amnioskopija</t>
    </r>
  </si>
  <si>
    <r>
      <rPr>
        <sz val="10"/>
        <rFont val="Arial"/>
        <family val="2"/>
      </rPr>
      <t>90462-00</t>
    </r>
  </si>
  <si>
    <r>
      <rPr>
        <sz val="9"/>
        <rFont val="Arial"/>
        <family val="2"/>
      </rPr>
      <t>Indukcija pobačaja prostaglandinskom vaginaletom</t>
    </r>
  </si>
  <si>
    <r>
      <rPr>
        <sz val="10"/>
        <rFont val="Arial"/>
        <family val="2"/>
      </rPr>
      <t>90465-00</t>
    </r>
  </si>
  <si>
    <r>
      <rPr>
        <sz val="9"/>
        <rFont val="Arial"/>
        <family val="2"/>
      </rPr>
      <t>Indukcija porođaja oksitocinom</t>
    </r>
  </si>
  <si>
    <r>
      <rPr>
        <sz val="10"/>
        <rFont val="Arial"/>
        <family val="2"/>
      </rPr>
      <t>90465-01</t>
    </r>
  </si>
  <si>
    <r>
      <rPr>
        <sz val="9"/>
        <rFont val="Arial"/>
        <family val="2"/>
      </rPr>
      <t>Indukcija porođaja prostaglandinom</t>
    </r>
  </si>
  <si>
    <r>
      <rPr>
        <sz val="10"/>
        <rFont val="Arial"/>
        <family val="2"/>
      </rPr>
      <t>90466-00</t>
    </r>
  </si>
  <si>
    <r>
      <rPr>
        <sz val="9"/>
        <rFont val="Arial"/>
        <family val="2"/>
      </rPr>
      <t>Aktivno vođenje porođaja primenom lekova</t>
    </r>
  </si>
  <si>
    <r>
      <rPr>
        <sz val="10"/>
        <rFont val="Arial"/>
        <family val="2"/>
      </rPr>
      <t>90467-00</t>
    </r>
  </si>
  <si>
    <r>
      <rPr>
        <sz val="9"/>
        <rFont val="Arial"/>
        <family val="2"/>
      </rPr>
      <t>Spontani porođaj kod temenog stava</t>
    </r>
  </si>
  <si>
    <r>
      <rPr>
        <sz val="10"/>
        <rFont val="Arial"/>
        <family val="2"/>
      </rPr>
      <t>90469-00</t>
    </r>
  </si>
  <si>
    <r>
      <rPr>
        <sz val="9"/>
        <rFont val="Arial"/>
        <family val="2"/>
      </rPr>
      <t>Dovršavanje porođaja vakuum ekstrakcijom</t>
    </r>
  </si>
  <si>
    <r>
      <rPr>
        <sz val="10"/>
        <rFont val="Arial"/>
        <family val="2"/>
      </rPr>
      <t>90470-01</t>
    </r>
  </si>
  <si>
    <r>
      <rPr>
        <sz val="9"/>
        <rFont val="Arial"/>
        <family val="2"/>
      </rPr>
      <t>Karlični porođaj uz ručnu pomoć</t>
    </r>
  </si>
  <si>
    <r>
      <rPr>
        <sz val="10"/>
        <rFont val="Arial"/>
        <family val="2"/>
      </rPr>
      <t>90472-00</t>
    </r>
  </si>
  <si>
    <r>
      <rPr>
        <sz val="9"/>
        <rFont val="Arial"/>
        <family val="2"/>
      </rPr>
      <t>Epiziotomija</t>
    </r>
  </si>
  <si>
    <r>
      <rPr>
        <sz val="10"/>
        <rFont val="Arial"/>
        <family val="2"/>
      </rPr>
      <t>90479-00</t>
    </r>
  </si>
  <si>
    <r>
      <rPr>
        <sz val="9"/>
        <rFont val="Arial"/>
        <family val="2"/>
      </rPr>
      <t>Sutura laceracije vagine nakon porođaja</t>
    </r>
  </si>
  <si>
    <r>
      <rPr>
        <sz val="10"/>
        <rFont val="Arial"/>
        <family val="2"/>
      </rPr>
      <t>90481-00</t>
    </r>
  </si>
  <si>
    <r>
      <rPr>
        <sz val="9"/>
        <rFont val="Arial"/>
        <family val="2"/>
      </rPr>
      <t>Sutura povreda perineuma prvog ili drugog stepena</t>
    </r>
  </si>
  <si>
    <r>
      <rPr>
        <sz val="10"/>
        <rFont val="Arial"/>
        <family val="2"/>
      </rPr>
      <t>90482-00</t>
    </r>
  </si>
  <si>
    <r>
      <rPr>
        <sz val="9"/>
        <rFont val="Arial"/>
        <family val="2"/>
      </rPr>
      <t>Manuelna ekstrakcija posteljice</t>
    </r>
  </si>
  <si>
    <r>
      <rPr>
        <sz val="10"/>
        <rFont val="Arial"/>
        <family val="2"/>
      </rPr>
      <t>90483-00</t>
    </r>
  </si>
  <si>
    <r>
      <rPr>
        <sz val="9"/>
        <rFont val="Arial"/>
        <family val="2"/>
      </rPr>
      <t>Postpartalna manuelna revizija materične šupljine</t>
    </r>
  </si>
  <si>
    <r>
      <rPr>
        <sz val="10"/>
        <rFont val="Arial"/>
        <family val="2"/>
      </rPr>
      <t>90485-00</t>
    </r>
  </si>
  <si>
    <r>
      <rPr>
        <sz val="9"/>
        <rFont val="Arial"/>
        <family val="2"/>
      </rPr>
      <t>Ostale suture laceracija ili ruptura bez povreda perineuma</t>
    </r>
  </si>
  <si>
    <r>
      <rPr>
        <sz val="10"/>
        <rFont val="Arial"/>
        <family val="2"/>
      </rPr>
      <t>90544-00</t>
    </r>
  </si>
  <si>
    <r>
      <rPr>
        <sz val="9"/>
        <rFont val="Arial"/>
        <family val="2"/>
      </rPr>
      <t>Presecanje adhezija šake</t>
    </r>
  </si>
  <si>
    <r>
      <rPr>
        <sz val="10"/>
        <rFont val="Arial"/>
        <family val="2"/>
      </rPr>
      <t>90568-02</t>
    </r>
  </si>
  <si>
    <r>
      <rPr>
        <sz val="9"/>
        <rFont val="Arial"/>
        <family val="2"/>
      </rPr>
      <t>Incizija mekog tkiva, neklasifikovana na drugom mestu</t>
    </r>
  </si>
  <si>
    <r>
      <rPr>
        <sz val="10"/>
        <rFont val="Arial"/>
        <family val="2"/>
      </rPr>
      <t>90582-01</t>
    </r>
  </si>
  <si>
    <r>
      <rPr>
        <sz val="9"/>
        <rFont val="Arial"/>
        <family val="2"/>
      </rPr>
      <t>Ušivanje tetive, neklasifikovano na drugom mestu</t>
    </r>
  </si>
  <si>
    <r>
      <rPr>
        <sz val="10"/>
        <rFont val="Arial"/>
        <family val="2"/>
      </rPr>
      <t>90582-02</t>
    </r>
  </si>
  <si>
    <r>
      <rPr>
        <sz val="9"/>
        <rFont val="Arial"/>
        <family val="2"/>
      </rPr>
      <t>Ušivanje mišića ili fascije,neklasifikovano na drugom mestu</t>
    </r>
  </si>
  <si>
    <r>
      <rPr>
        <sz val="10"/>
        <rFont val="Arial"/>
        <family val="2"/>
      </rPr>
      <t>90586-00</t>
    </r>
  </si>
  <si>
    <r>
      <rPr>
        <sz val="9"/>
        <rFont val="Arial"/>
        <family val="2"/>
      </rPr>
      <t xml:space="preserve">Ostale plastično-hirurške procedure na mišiću, neklasifikovane
</t>
    </r>
    <r>
      <rPr>
        <sz val="9"/>
        <rFont val="Arial"/>
        <family val="2"/>
      </rPr>
      <t>na drugom mestu</t>
    </r>
  </si>
  <si>
    <r>
      <rPr>
        <sz val="10"/>
        <rFont val="Arial"/>
        <family val="2"/>
      </rPr>
      <t>90593-00</t>
    </r>
  </si>
  <si>
    <r>
      <rPr>
        <sz val="9"/>
        <rFont val="Arial"/>
        <family val="2"/>
      </rPr>
      <t xml:space="preserve">Ostali dijagnostički postupci na mišićima, tetivama, fascijama ili
</t>
    </r>
    <r>
      <rPr>
        <sz val="9"/>
        <rFont val="Arial"/>
        <family val="2"/>
      </rPr>
      <t>burzama, neklasifikovani na drugom mestu</t>
    </r>
  </si>
  <si>
    <r>
      <rPr>
        <sz val="10"/>
        <rFont val="Arial"/>
        <family val="2"/>
      </rPr>
      <t>90661-00</t>
    </r>
  </si>
  <si>
    <r>
      <rPr>
        <sz val="9"/>
        <rFont val="Arial"/>
        <family val="2"/>
      </rPr>
      <t>Ostale incizije kože i potkožnog tkiva</t>
    </r>
  </si>
  <si>
    <r>
      <rPr>
        <sz val="10"/>
        <rFont val="Arial"/>
        <family val="2"/>
      </rPr>
      <t>90676-00</t>
    </r>
  </si>
  <si>
    <r>
      <rPr>
        <sz val="9"/>
        <rFont val="Arial"/>
        <family val="2"/>
      </rPr>
      <t>Ostale procedure na koži i potkožnom tkivu</t>
    </r>
  </si>
  <si>
    <r>
      <rPr>
        <sz val="10"/>
        <rFont val="Arial"/>
        <family val="2"/>
      </rPr>
      <t>90677-00</t>
    </r>
  </si>
  <si>
    <r>
      <rPr>
        <sz val="9"/>
        <rFont val="Arial"/>
        <family val="2"/>
      </rPr>
      <t>Ostale procedure fototerapije, na koži</t>
    </r>
  </si>
  <si>
    <r>
      <rPr>
        <sz val="10"/>
        <rFont val="Arial"/>
        <family val="2"/>
      </rPr>
      <t>90686-00</t>
    </r>
  </si>
  <si>
    <r>
      <rPr>
        <sz val="9"/>
        <rFont val="Arial"/>
        <family val="2"/>
      </rPr>
      <t>Obrada opekotine bez ekscizije</t>
    </r>
  </si>
  <si>
    <r>
      <rPr>
        <sz val="10"/>
        <rFont val="Arial"/>
        <family val="2"/>
      </rPr>
      <t>90686-01</t>
    </r>
  </si>
  <si>
    <r>
      <rPr>
        <sz val="9"/>
        <rFont val="Arial"/>
        <family val="2"/>
      </rPr>
      <t>Obrada kože i potkožnog tkiva bez ekscizije</t>
    </r>
  </si>
  <si>
    <r>
      <rPr>
        <sz val="10"/>
        <rFont val="Arial"/>
        <family val="2"/>
      </rPr>
      <t>90721-00</t>
    </r>
  </si>
  <si>
    <r>
      <rPr>
        <sz val="9"/>
        <rFont val="Arial"/>
        <family val="2"/>
      </rPr>
      <t>Manuelni pregled dojke</t>
    </r>
  </si>
  <si>
    <r>
      <rPr>
        <sz val="10"/>
        <rFont val="Arial"/>
        <family val="2"/>
      </rPr>
      <t>90762-00</t>
    </r>
  </si>
  <si>
    <r>
      <rPr>
        <sz val="9"/>
        <rFont val="Arial"/>
        <family val="2"/>
      </rPr>
      <t>Planiranje lečenja farmakoterapijom, prva kura</t>
    </r>
  </si>
  <si>
    <r>
      <rPr>
        <sz val="10"/>
        <rFont val="Arial"/>
        <family val="2"/>
      </rPr>
      <t>90762-01</t>
    </r>
  </si>
  <si>
    <r>
      <rPr>
        <sz val="9"/>
        <rFont val="Arial"/>
        <family val="2"/>
      </rPr>
      <t>Planiranje lečenja farmakoterapijom, druga kura</t>
    </r>
  </si>
  <si>
    <r>
      <rPr>
        <sz val="10"/>
        <rFont val="Arial"/>
        <family val="2"/>
      </rPr>
      <t>90765-00</t>
    </r>
  </si>
  <si>
    <r>
      <rPr>
        <sz val="9"/>
        <rFont val="Arial"/>
        <family val="2"/>
      </rPr>
      <t>Izrada i podešavanje uređaja za imobilizaciju, jednostavna</t>
    </r>
  </si>
  <si>
    <r>
      <rPr>
        <sz val="10"/>
        <rFont val="Arial"/>
        <family val="2"/>
      </rPr>
      <t>92001-00</t>
    </r>
  </si>
  <si>
    <r>
      <rPr>
        <sz val="9"/>
        <rFont val="Arial"/>
        <family val="2"/>
      </rPr>
      <t>Ostale fiziološke procene</t>
    </r>
  </si>
  <si>
    <r>
      <rPr>
        <sz val="10"/>
        <rFont val="Arial"/>
        <family val="2"/>
      </rPr>
      <t>92002-00</t>
    </r>
  </si>
  <si>
    <r>
      <rPr>
        <sz val="9"/>
        <rFont val="Arial"/>
        <family val="2"/>
      </rPr>
      <t>Rehabilitacija od alkohola</t>
    </r>
  </si>
  <si>
    <r>
      <rPr>
        <sz val="10"/>
        <rFont val="Arial"/>
        <family val="2"/>
      </rPr>
      <t>92003-00</t>
    </r>
  </si>
  <si>
    <r>
      <rPr>
        <sz val="9"/>
        <rFont val="Arial"/>
        <family val="2"/>
      </rPr>
      <t>Detoksikacija od alkohola</t>
    </r>
  </si>
  <si>
    <r>
      <rPr>
        <sz val="10"/>
        <rFont val="Arial"/>
        <family val="2"/>
      </rPr>
      <t>92005-00</t>
    </r>
  </si>
  <si>
    <r>
      <rPr>
        <sz val="9"/>
        <rFont val="Arial"/>
        <family val="2"/>
      </rPr>
      <t>Rehabilitacija od droga</t>
    </r>
  </si>
  <si>
    <r>
      <rPr>
        <sz val="10"/>
        <rFont val="Arial"/>
        <family val="2"/>
      </rPr>
      <t>92006-00</t>
    </r>
  </si>
  <si>
    <r>
      <rPr>
        <sz val="9"/>
        <rFont val="Arial"/>
        <family val="2"/>
      </rPr>
      <t>Detoksikacija od droga</t>
    </r>
  </si>
  <si>
    <r>
      <rPr>
        <sz val="10"/>
        <rFont val="Arial"/>
        <family val="2"/>
      </rPr>
      <t>92016-00</t>
    </r>
  </si>
  <si>
    <r>
      <rPr>
        <sz val="9"/>
        <rFont val="Arial"/>
        <family val="2"/>
      </rPr>
      <t>Tonometrija</t>
    </r>
  </si>
  <si>
    <r>
      <rPr>
        <sz val="10"/>
        <rFont val="Arial"/>
        <family val="2"/>
      </rPr>
      <t>92018-00</t>
    </r>
  </si>
  <si>
    <r>
      <rPr>
        <sz val="9"/>
        <rFont val="Arial"/>
        <family val="2"/>
      </rPr>
      <t>Ispitivanje kolornog vida</t>
    </r>
  </si>
  <si>
    <r>
      <rPr>
        <sz val="10"/>
        <rFont val="Arial"/>
        <family val="2"/>
      </rPr>
      <t>92025-00</t>
    </r>
  </si>
  <si>
    <r>
      <rPr>
        <sz val="9"/>
        <rFont val="Arial"/>
        <family val="2"/>
      </rPr>
      <t>Ispiranje oka</t>
    </r>
  </si>
  <si>
    <r>
      <rPr>
        <sz val="10"/>
        <rFont val="Arial"/>
        <family val="2"/>
      </rPr>
      <t>92029-00</t>
    </r>
  </si>
  <si>
    <r>
      <rPr>
        <sz val="9"/>
        <rFont val="Arial"/>
        <family val="2"/>
      </rPr>
      <t>Lavaža nosnica</t>
    </r>
  </si>
  <si>
    <r>
      <rPr>
        <sz val="10"/>
        <rFont val="Arial"/>
        <family val="2"/>
      </rPr>
      <t>92030-00</t>
    </r>
  </si>
  <si>
    <r>
      <rPr>
        <sz val="9"/>
        <rFont val="Arial"/>
        <family val="2"/>
      </rPr>
      <t>Retamponada nosa</t>
    </r>
  </si>
  <si>
    <r>
      <rPr>
        <sz val="10"/>
        <rFont val="Arial"/>
        <family val="2"/>
      </rPr>
      <t>92031-00</t>
    </r>
  </si>
  <si>
    <r>
      <rPr>
        <sz val="9"/>
        <rFont val="Arial"/>
        <family val="2"/>
      </rPr>
      <t>Detamponada nosa</t>
    </r>
  </si>
  <si>
    <r>
      <rPr>
        <sz val="10"/>
        <rFont val="Arial"/>
        <family val="2"/>
      </rPr>
      <t>92036-00</t>
    </r>
  </si>
  <si>
    <r>
      <rPr>
        <sz val="9"/>
        <rFont val="Arial"/>
        <family val="2"/>
      </rPr>
      <t>Plasiranje nazogastrične sonde</t>
    </r>
  </si>
  <si>
    <r>
      <rPr>
        <sz val="10"/>
        <rFont val="Arial"/>
        <family val="2"/>
      </rPr>
      <t>92037-00</t>
    </r>
  </si>
  <si>
    <r>
      <rPr>
        <sz val="9"/>
        <rFont val="Arial"/>
        <family val="2"/>
      </rPr>
      <t>Ispiranje nazogastrične sonde</t>
    </r>
  </si>
  <si>
    <r>
      <rPr>
        <sz val="10"/>
        <rFont val="Arial"/>
        <family val="2"/>
      </rPr>
      <t>92042-00</t>
    </r>
  </si>
  <si>
    <r>
      <rPr>
        <sz val="9"/>
        <rFont val="Arial"/>
        <family val="2"/>
      </rPr>
      <t>Nemehanička metoda reanimacije/oživljavanja</t>
    </r>
  </si>
  <si>
    <r>
      <rPr>
        <sz val="10"/>
        <rFont val="Arial"/>
        <family val="2"/>
      </rPr>
      <t>92043-00</t>
    </r>
  </si>
  <si>
    <r>
      <rPr>
        <sz val="9"/>
        <rFont val="Arial"/>
        <family val="2"/>
      </rPr>
      <t>Primena leka za respiratorni sistem pomoću nebulizatora</t>
    </r>
  </si>
  <si>
    <r>
      <rPr>
        <sz val="10"/>
        <rFont val="Arial"/>
        <family val="2"/>
      </rPr>
      <t>92044-00</t>
    </r>
  </si>
  <si>
    <r>
      <rPr>
        <sz val="9"/>
        <rFont val="Arial"/>
        <family val="2"/>
      </rPr>
      <t>Ostale terapije obogaćivanja kiseonika/om</t>
    </r>
  </si>
  <si>
    <r>
      <rPr>
        <sz val="10"/>
        <rFont val="Arial"/>
        <family val="2"/>
      </rPr>
      <t>92046-00</t>
    </r>
  </si>
  <si>
    <r>
      <rPr>
        <sz val="9"/>
        <rFont val="Arial"/>
        <family val="2"/>
      </rPr>
      <t>Zamena kanile za traheostomiju</t>
    </r>
  </si>
  <si>
    <r>
      <rPr>
        <sz val="10"/>
        <rFont val="Arial"/>
        <family val="2"/>
      </rPr>
      <t>92052-00</t>
    </r>
  </si>
  <si>
    <r>
      <rPr>
        <sz val="9"/>
        <rFont val="Arial"/>
        <family val="2"/>
      </rPr>
      <t>Kardiopulmonalna reanimacija</t>
    </r>
  </si>
  <si>
    <r>
      <rPr>
        <sz val="10"/>
        <rFont val="Arial"/>
        <family val="2"/>
      </rPr>
      <t>92053-00</t>
    </r>
  </si>
  <si>
    <r>
      <rPr>
        <sz val="9"/>
        <rFont val="Arial"/>
        <family val="2"/>
      </rPr>
      <t>Zatvorena masaža srca</t>
    </r>
  </si>
  <si>
    <r>
      <rPr>
        <sz val="10"/>
        <rFont val="Arial"/>
        <family val="2"/>
      </rPr>
      <t>92058-01</t>
    </r>
  </si>
  <si>
    <r>
      <rPr>
        <sz val="9"/>
        <rFont val="Arial"/>
        <family val="2"/>
      </rPr>
      <t>Održavanje katetera, plasiranog radi administracije leka</t>
    </r>
  </si>
  <si>
    <r>
      <rPr>
        <sz val="10"/>
        <rFont val="Arial"/>
        <family val="2"/>
      </rPr>
      <t>92062-00</t>
    </r>
  </si>
  <si>
    <r>
      <rPr>
        <sz val="9"/>
        <rFont val="Arial"/>
        <family val="2"/>
      </rPr>
      <t>Transfuzija krvnih komponenti i derivata</t>
    </r>
  </si>
  <si>
    <r>
      <rPr>
        <sz val="10"/>
        <rFont val="Arial"/>
        <family val="2"/>
      </rPr>
      <t>92063-00</t>
    </r>
  </si>
  <si>
    <r>
      <rPr>
        <sz val="9"/>
        <rFont val="Arial"/>
        <family val="2"/>
      </rPr>
      <t>Transfuzija plazma ekspandera</t>
    </r>
  </si>
  <si>
    <r>
      <rPr>
        <sz val="10"/>
        <rFont val="Arial"/>
        <family val="2"/>
      </rPr>
      <t>92064-00</t>
    </r>
  </si>
  <si>
    <r>
      <rPr>
        <sz val="9"/>
        <rFont val="Arial"/>
        <family val="2"/>
      </rPr>
      <t>Transfuzija ostalih krvnih derivata</t>
    </r>
  </si>
  <si>
    <r>
      <rPr>
        <sz val="10"/>
        <rFont val="Arial"/>
        <family val="2"/>
      </rPr>
      <t>92066-00</t>
    </r>
  </si>
  <si>
    <r>
      <rPr>
        <sz val="9"/>
        <rFont val="Arial"/>
        <family val="2"/>
      </rPr>
      <t>Plasiranje cevi u rektum</t>
    </r>
  </si>
  <si>
    <r>
      <rPr>
        <sz val="10"/>
        <rFont val="Arial"/>
        <family val="2"/>
      </rPr>
      <t>92071-00</t>
    </r>
  </si>
  <si>
    <r>
      <rPr>
        <sz val="9"/>
        <rFont val="Arial"/>
        <family val="2"/>
      </rPr>
      <t>Manuelna redukcija hernije</t>
    </r>
  </si>
  <si>
    <r>
      <rPr>
        <sz val="10"/>
        <rFont val="Arial"/>
        <family val="2"/>
      </rPr>
      <t>92076-00</t>
    </r>
  </si>
  <si>
    <r>
      <rPr>
        <sz val="9"/>
        <rFont val="Arial"/>
        <family val="2"/>
      </rPr>
      <t>Uklanjanje impaktiranog fecesa</t>
    </r>
  </si>
  <si>
    <r>
      <rPr>
        <sz val="10"/>
        <rFont val="Arial"/>
        <family val="2"/>
      </rPr>
      <t>92077-00</t>
    </r>
  </si>
  <si>
    <r>
      <rPr>
        <sz val="9"/>
        <rFont val="Arial"/>
        <family val="2"/>
      </rPr>
      <t>Ostala ispiranja rektuma</t>
    </r>
  </si>
  <si>
    <r>
      <rPr>
        <sz val="10"/>
        <rFont val="Arial"/>
        <family val="2"/>
      </rPr>
      <t>92078-00</t>
    </r>
  </si>
  <si>
    <r>
      <rPr>
        <sz val="9"/>
        <rFont val="Arial"/>
        <family val="2"/>
      </rPr>
      <t>Zamena (nazo-)gastrične sonde ili cevi ezofagostome</t>
    </r>
  </si>
  <si>
    <r>
      <rPr>
        <sz val="10"/>
        <rFont val="Arial"/>
        <family val="2"/>
      </rPr>
      <t>92099-00</t>
    </r>
  </si>
  <si>
    <r>
      <rPr>
        <sz val="9"/>
        <rFont val="Arial"/>
        <family val="2"/>
      </rPr>
      <t>Ispiranje nefrostome ili pijelostome</t>
    </r>
  </si>
  <si>
    <r>
      <rPr>
        <sz val="10"/>
        <rFont val="Arial"/>
        <family val="2"/>
      </rPr>
      <t>92100-00</t>
    </r>
  </si>
  <si>
    <r>
      <rPr>
        <sz val="9"/>
        <rFont val="Arial"/>
        <family val="2"/>
      </rPr>
      <t>Ispiranje ureterostome ili ureteralnog katetera</t>
    </r>
  </si>
  <si>
    <r>
      <rPr>
        <sz val="10"/>
        <rFont val="Arial"/>
        <family val="2"/>
      </rPr>
      <t>92101-00</t>
    </r>
  </si>
  <si>
    <r>
      <rPr>
        <sz val="9"/>
        <rFont val="Arial"/>
        <family val="2"/>
      </rPr>
      <t>Ispiranje ostalih trajnih katetera mokraćne bešike</t>
    </r>
  </si>
  <si>
    <r>
      <rPr>
        <sz val="10"/>
        <rFont val="Arial"/>
        <family val="2"/>
      </rPr>
      <t>92103-00</t>
    </r>
  </si>
  <si>
    <r>
      <rPr>
        <sz val="9"/>
        <rFont val="Arial"/>
        <family val="2"/>
      </rPr>
      <t>Vaginalno ispiranje</t>
    </r>
  </si>
  <si>
    <r>
      <rPr>
        <sz val="10"/>
        <rFont val="Arial"/>
        <family val="2"/>
      </rPr>
      <t>92104-00</t>
    </r>
  </si>
  <si>
    <r>
      <rPr>
        <sz val="9"/>
        <rFont val="Arial"/>
        <family val="2"/>
      </rPr>
      <t>Vaginalna štrajfna</t>
    </r>
  </si>
  <si>
    <r>
      <rPr>
        <sz val="10"/>
        <rFont val="Arial"/>
        <family val="2"/>
      </rPr>
      <t>92107-00</t>
    </r>
  </si>
  <si>
    <r>
      <rPr>
        <sz val="9"/>
        <rFont val="Arial"/>
        <family val="2"/>
      </rPr>
      <t>Plasiranje ostalih vaginalnih pesara</t>
    </r>
  </si>
  <si>
    <r>
      <rPr>
        <sz val="10"/>
        <rFont val="Arial"/>
        <family val="2"/>
      </rPr>
      <t>92118-00</t>
    </r>
  </si>
  <si>
    <r>
      <rPr>
        <sz val="9"/>
        <rFont val="Arial"/>
        <family val="2"/>
      </rPr>
      <t>Uklanjanje katetera ureterostome ili ureteralnog katetera</t>
    </r>
  </si>
  <si>
    <r>
      <rPr>
        <sz val="10"/>
        <rFont val="Arial"/>
        <family val="2"/>
      </rPr>
      <t>92130-00</t>
    </r>
  </si>
  <si>
    <r>
      <rPr>
        <sz val="9"/>
        <rFont val="Arial"/>
        <family val="2"/>
      </rPr>
      <t>Papanikolau test</t>
    </r>
  </si>
  <si>
    <r>
      <rPr>
        <sz val="10"/>
        <rFont val="Arial"/>
        <family val="2"/>
      </rPr>
      <t>92141-00</t>
    </r>
  </si>
  <si>
    <r>
      <rPr>
        <sz val="9"/>
        <rFont val="Arial"/>
        <family val="2"/>
      </rPr>
      <t>Uklanjanje drena iz trbuha</t>
    </r>
  </si>
  <si>
    <r>
      <rPr>
        <sz val="10"/>
        <rFont val="Arial"/>
        <family val="2"/>
      </rPr>
      <t>92145-00</t>
    </r>
  </si>
  <si>
    <r>
      <rPr>
        <sz val="9"/>
        <rFont val="Arial"/>
        <family val="2"/>
      </rPr>
      <t>Vakcinacija protiv tuberkuloze</t>
    </r>
  </si>
  <si>
    <r>
      <rPr>
        <sz val="10"/>
        <rFont val="Arial"/>
        <family val="2"/>
      </rPr>
      <t>92148-00</t>
    </r>
  </si>
  <si>
    <r>
      <rPr>
        <sz val="9"/>
        <rFont val="Arial"/>
        <family val="2"/>
      </rPr>
      <t>Davanje toksoida tetanusa</t>
    </r>
  </si>
  <si>
    <r>
      <rPr>
        <sz val="10"/>
        <rFont val="Arial"/>
        <family val="2"/>
      </rPr>
      <t>92151-00</t>
    </r>
  </si>
  <si>
    <r>
      <rPr>
        <sz val="9"/>
        <rFont val="Arial"/>
        <family val="2"/>
      </rPr>
      <t>Vakcinacija protiv besnila</t>
    </r>
  </si>
  <si>
    <r>
      <rPr>
        <sz val="10"/>
        <rFont val="Arial"/>
        <family val="2"/>
      </rPr>
      <t>92156-00</t>
    </r>
  </si>
  <si>
    <r>
      <rPr>
        <sz val="9"/>
        <rFont val="Arial"/>
        <family val="2"/>
      </rPr>
      <t>Davanje vakcine protiv morbila-zauški-rubeole (MMR)</t>
    </r>
  </si>
  <si>
    <r>
      <rPr>
        <sz val="10"/>
        <rFont val="Arial"/>
        <family val="2"/>
      </rPr>
      <t>92162-00</t>
    </r>
  </si>
  <si>
    <r>
      <rPr>
        <sz val="9"/>
        <rFont val="Arial"/>
        <family val="2"/>
      </rPr>
      <t>Primena tetanusnog antitoksina</t>
    </r>
  </si>
  <si>
    <r>
      <rPr>
        <sz val="10"/>
        <rFont val="Arial"/>
        <family val="2"/>
      </rPr>
      <t>92168-00</t>
    </r>
  </si>
  <si>
    <r>
      <rPr>
        <sz val="9"/>
        <rFont val="Arial"/>
        <family val="2"/>
      </rPr>
      <t>Vakcinacija protiv hepatitisa B</t>
    </r>
  </si>
  <si>
    <r>
      <rPr>
        <sz val="10"/>
        <rFont val="Arial"/>
        <family val="2"/>
      </rPr>
      <t>92173-00</t>
    </r>
  </si>
  <si>
    <r>
      <rPr>
        <sz val="9"/>
        <rFont val="Arial"/>
        <family val="2"/>
      </rPr>
      <t>Pasivna imunizacija sa Rh(D) imunoglobulinom</t>
    </r>
  </si>
  <si>
    <r>
      <rPr>
        <sz val="10"/>
        <rFont val="Arial"/>
        <family val="2"/>
      </rPr>
      <t>92175-00</t>
    </r>
  </si>
  <si>
    <r>
      <rPr>
        <sz val="9"/>
        <rFont val="Arial"/>
        <family val="2"/>
      </rPr>
      <t>Pasivna imunizacija imunoglobulinom besnila</t>
    </r>
  </si>
  <si>
    <r>
      <rPr>
        <sz val="10"/>
        <rFont val="Arial"/>
        <family val="2"/>
      </rPr>
      <t>92178-00</t>
    </r>
  </si>
  <si>
    <r>
      <rPr>
        <sz val="9"/>
        <rFont val="Arial"/>
        <family val="2"/>
      </rPr>
      <t>Terapija toplotom</t>
    </r>
  </si>
  <si>
    <r>
      <rPr>
        <sz val="10"/>
        <rFont val="Arial"/>
        <family val="2"/>
      </rPr>
      <t>92195-00</t>
    </r>
  </si>
  <si>
    <r>
      <rPr>
        <sz val="9"/>
        <rFont val="Arial"/>
        <family val="2"/>
      </rPr>
      <t>Ispiranje katetera, neklasifikovano na drugom mestu</t>
    </r>
  </si>
  <si>
    <r>
      <rPr>
        <sz val="10"/>
        <rFont val="Arial"/>
        <family val="2"/>
      </rPr>
      <t>92200-00</t>
    </r>
  </si>
  <si>
    <r>
      <rPr>
        <sz val="9"/>
        <rFont val="Arial"/>
        <family val="2"/>
      </rPr>
      <t>Uklanjanje šavova, neklasifikovanih na drugom mestu</t>
    </r>
  </si>
  <si>
    <r>
      <rPr>
        <sz val="10"/>
        <rFont val="Arial"/>
        <family val="2"/>
      </rPr>
      <t>92203-00</t>
    </r>
  </si>
  <si>
    <r>
      <rPr>
        <sz val="9"/>
        <rFont val="Arial"/>
        <family val="2"/>
      </rPr>
      <t>Ekstrakcija mleka iz dojke u laktaciji</t>
    </r>
  </si>
  <si>
    <r>
      <rPr>
        <sz val="10"/>
        <rFont val="Arial"/>
        <family val="2"/>
      </rPr>
      <t>92204-00</t>
    </r>
  </si>
  <si>
    <r>
      <rPr>
        <sz val="9"/>
        <rFont val="Arial"/>
        <family val="2"/>
      </rPr>
      <t xml:space="preserve">Neinvazivni dijagnostički testovi, merenja ili istraživanja,
</t>
    </r>
    <r>
      <rPr>
        <sz val="9"/>
        <rFont val="Arial"/>
        <family val="2"/>
      </rPr>
      <t>neklasifikovano na drugom mestu</t>
    </r>
  </si>
  <si>
    <r>
      <rPr>
        <sz val="10"/>
        <rFont val="Arial"/>
        <family val="2"/>
      </rPr>
      <t>92209-00</t>
    </r>
  </si>
  <si>
    <r>
      <rPr>
        <sz val="9"/>
        <rFont val="Arial"/>
        <family val="2"/>
      </rPr>
      <t xml:space="preserve">Postupak održavanja neinvazivne ventilatorne podrške, ≤ 24
</t>
    </r>
    <r>
      <rPr>
        <sz val="9"/>
        <rFont val="Arial"/>
        <family val="2"/>
      </rPr>
      <t>sata</t>
    </r>
  </si>
  <si>
    <r>
      <rPr>
        <sz val="10"/>
        <rFont val="Arial"/>
        <family val="2"/>
      </rPr>
      <t>92209-01</t>
    </r>
  </si>
  <si>
    <r>
      <rPr>
        <sz val="9"/>
        <rFont val="Arial"/>
        <family val="2"/>
      </rPr>
      <t xml:space="preserve">Postupak održavanja neinvazivne ventilatorne podrške, &amp;gt; 24
</t>
    </r>
    <r>
      <rPr>
        <sz val="9"/>
        <rFont val="Arial"/>
        <family val="2"/>
      </rPr>
      <t>sati i &amp;lt; 96 sati</t>
    </r>
  </si>
  <si>
    <r>
      <rPr>
        <sz val="10"/>
        <rFont val="Arial"/>
        <family val="2"/>
      </rPr>
      <t>92209-02</t>
    </r>
  </si>
  <si>
    <r>
      <rPr>
        <sz val="9"/>
        <rFont val="Arial"/>
        <family val="2"/>
      </rPr>
      <t>Postupak održavanja neinvazivne ventilatorne podrške, ≥ 96 sati</t>
    </r>
  </si>
  <si>
    <r>
      <rPr>
        <sz val="10"/>
        <rFont val="Arial"/>
        <family val="2"/>
      </rPr>
      <t>92500-00</t>
    </r>
  </si>
  <si>
    <r>
      <rPr>
        <sz val="9"/>
        <rFont val="Arial"/>
        <family val="2"/>
      </rPr>
      <t>Rutinska preoperativna anesteziološka procena</t>
    </r>
  </si>
  <si>
    <r>
      <rPr>
        <sz val="10"/>
        <rFont val="Arial"/>
        <family val="2"/>
      </rPr>
      <t>92500-01</t>
    </r>
  </si>
  <si>
    <r>
      <rPr>
        <sz val="9"/>
        <rFont val="Arial"/>
        <family val="2"/>
      </rPr>
      <t>Produžena preoperativna anesteziološka procena</t>
    </r>
  </si>
  <si>
    <r>
      <rPr>
        <sz val="10"/>
        <rFont val="Arial"/>
        <family val="2"/>
      </rPr>
      <t>92500-02</t>
    </r>
  </si>
  <si>
    <r>
      <rPr>
        <sz val="9"/>
        <rFont val="Arial"/>
        <family val="2"/>
      </rPr>
      <t>Hitna preoperativna anesteziološka procena</t>
    </r>
  </si>
  <si>
    <r>
      <rPr>
        <sz val="10"/>
        <rFont val="Arial"/>
        <family val="2"/>
      </rPr>
      <t>92513-10</t>
    </r>
  </si>
  <si>
    <r>
      <rPr>
        <sz val="9"/>
        <rFont val="Arial"/>
        <family val="2"/>
      </rPr>
      <t>Infiltracija lokalnog anestetika, ASA 10</t>
    </r>
  </si>
  <si>
    <r>
      <rPr>
        <sz val="10"/>
        <rFont val="Arial"/>
        <family val="2"/>
      </rPr>
      <t>92513-19</t>
    </r>
  </si>
  <si>
    <r>
      <rPr>
        <sz val="9"/>
        <rFont val="Arial"/>
        <family val="2"/>
      </rPr>
      <t>Infiltracija lokalnog anestetika, ASA 19</t>
    </r>
  </si>
  <si>
    <r>
      <rPr>
        <sz val="10"/>
        <rFont val="Arial"/>
        <family val="2"/>
      </rPr>
      <t>92513-99</t>
    </r>
  </si>
  <si>
    <r>
      <rPr>
        <sz val="9"/>
        <rFont val="Arial"/>
        <family val="2"/>
      </rPr>
      <t>Infiltracija lokalnog anestetika, ASA 99</t>
    </r>
  </si>
  <si>
    <r>
      <rPr>
        <sz val="10"/>
        <rFont val="Arial"/>
        <family val="2"/>
      </rPr>
      <t>92514-10</t>
    </r>
  </si>
  <si>
    <r>
      <rPr>
        <sz val="9"/>
        <rFont val="Arial"/>
        <family val="2"/>
      </rPr>
      <t>Opšta anestezija, ASA 10</t>
    </r>
  </si>
  <si>
    <r>
      <rPr>
        <sz val="10"/>
        <rFont val="Arial"/>
        <family val="2"/>
      </rPr>
      <t>92514-19</t>
    </r>
  </si>
  <si>
    <r>
      <rPr>
        <sz val="9"/>
        <rFont val="Arial"/>
        <family val="2"/>
      </rPr>
      <t>Opšta anestezija, ASA 19</t>
    </r>
  </si>
  <si>
    <r>
      <rPr>
        <sz val="10"/>
        <rFont val="Arial"/>
        <family val="2"/>
      </rPr>
      <t>92514-20</t>
    </r>
  </si>
  <si>
    <r>
      <rPr>
        <sz val="9"/>
        <rFont val="Arial"/>
        <family val="2"/>
      </rPr>
      <t>Opšta anestezija, ASA 20</t>
    </r>
  </si>
  <si>
    <r>
      <rPr>
        <sz val="10"/>
        <rFont val="Arial"/>
        <family val="2"/>
      </rPr>
      <t>92514-29</t>
    </r>
  </si>
  <si>
    <r>
      <rPr>
        <sz val="9"/>
        <rFont val="Arial"/>
        <family val="2"/>
      </rPr>
      <t>Opšta anestezija, ASA 29</t>
    </r>
  </si>
  <si>
    <r>
      <rPr>
        <sz val="10"/>
        <rFont val="Arial"/>
        <family val="2"/>
      </rPr>
      <t>92514-30</t>
    </r>
  </si>
  <si>
    <r>
      <rPr>
        <sz val="9"/>
        <rFont val="Arial"/>
        <family val="2"/>
      </rPr>
      <t>Opšta anestezija, ASA 30</t>
    </r>
  </si>
  <si>
    <r>
      <rPr>
        <sz val="10"/>
        <rFont val="Arial"/>
        <family val="2"/>
      </rPr>
      <t>92514-39</t>
    </r>
  </si>
  <si>
    <r>
      <rPr>
        <sz val="9"/>
        <rFont val="Arial"/>
        <family val="2"/>
      </rPr>
      <t>Opšta anestezija, ASA 39</t>
    </r>
  </si>
  <si>
    <r>
      <rPr>
        <sz val="10"/>
        <rFont val="Arial"/>
        <family val="2"/>
      </rPr>
      <t>92514-40</t>
    </r>
  </si>
  <si>
    <r>
      <rPr>
        <sz val="9"/>
        <rFont val="Arial"/>
        <family val="2"/>
      </rPr>
      <t>Opšta anestezija, ASA 40</t>
    </r>
  </si>
  <si>
    <r>
      <rPr>
        <sz val="10"/>
        <rFont val="Arial"/>
        <family val="2"/>
      </rPr>
      <t>92514-49</t>
    </r>
  </si>
  <si>
    <r>
      <rPr>
        <sz val="9"/>
        <rFont val="Arial"/>
        <family val="2"/>
      </rPr>
      <t>Opšta anestezija, ASA 49</t>
    </r>
  </si>
  <si>
    <r>
      <rPr>
        <sz val="10"/>
        <rFont val="Arial"/>
        <family val="2"/>
      </rPr>
      <t>92514-50</t>
    </r>
  </si>
  <si>
    <r>
      <rPr>
        <sz val="9"/>
        <rFont val="Arial"/>
        <family val="2"/>
      </rPr>
      <t>Opšta anestezija, ASA 50</t>
    </r>
  </si>
  <si>
    <r>
      <rPr>
        <sz val="10"/>
        <rFont val="Arial"/>
        <family val="2"/>
      </rPr>
      <t>92515-19</t>
    </r>
  </si>
  <si>
    <r>
      <rPr>
        <sz val="9"/>
        <rFont val="Arial"/>
        <family val="2"/>
      </rPr>
      <t>Sedacija, ASA 19</t>
    </r>
  </si>
  <si>
    <r>
      <rPr>
        <sz val="10"/>
        <rFont val="Arial"/>
        <family val="2"/>
      </rPr>
      <t>92515-20</t>
    </r>
  </si>
  <si>
    <r>
      <rPr>
        <sz val="9"/>
        <rFont val="Arial"/>
        <family val="2"/>
      </rPr>
      <t>Sedacija, ASA 20</t>
    </r>
  </si>
  <si>
    <r>
      <rPr>
        <sz val="10"/>
        <rFont val="Arial"/>
        <family val="2"/>
      </rPr>
      <t>92515-30</t>
    </r>
  </si>
  <si>
    <r>
      <rPr>
        <sz val="9"/>
        <rFont val="Arial"/>
        <family val="2"/>
      </rPr>
      <t>Sedacija, ASA 30</t>
    </r>
  </si>
  <si>
    <r>
      <rPr>
        <sz val="10"/>
        <rFont val="Arial"/>
        <family val="2"/>
      </rPr>
      <t>92515-39</t>
    </r>
  </si>
  <si>
    <r>
      <rPr>
        <sz val="9"/>
        <rFont val="Arial"/>
        <family val="2"/>
      </rPr>
      <t>Sedacija, ASA 39</t>
    </r>
  </si>
  <si>
    <r>
      <rPr>
        <sz val="10"/>
        <rFont val="Arial"/>
        <family val="2"/>
      </rPr>
      <t>92515-40</t>
    </r>
  </si>
  <si>
    <r>
      <rPr>
        <sz val="9"/>
        <rFont val="Arial"/>
        <family val="2"/>
      </rPr>
      <t>Sedacija, ASA 40</t>
    </r>
  </si>
  <si>
    <r>
      <rPr>
        <sz val="10"/>
        <rFont val="Arial"/>
        <family val="2"/>
      </rPr>
      <t>92518-01</t>
    </r>
  </si>
  <si>
    <r>
      <rPr>
        <sz val="9"/>
        <rFont val="Arial"/>
        <family val="2"/>
      </rPr>
      <t>Intravenska post-proceduralna infuzija analgetika</t>
    </r>
  </si>
  <si>
    <r>
      <rPr>
        <sz val="10"/>
        <rFont val="Arial"/>
        <family val="2"/>
      </rPr>
      <t>95550-00</t>
    </r>
  </si>
  <si>
    <r>
      <rPr>
        <sz val="9"/>
        <rFont val="Arial"/>
        <family val="2"/>
      </rPr>
      <t>Udružene zdravstvene procedure, dijetetika</t>
    </r>
  </si>
  <si>
    <r>
      <rPr>
        <sz val="10"/>
        <rFont val="Arial"/>
        <family val="2"/>
      </rPr>
      <t>95550-01</t>
    </r>
  </si>
  <si>
    <r>
      <rPr>
        <sz val="9"/>
        <rFont val="Arial"/>
        <family val="2"/>
      </rPr>
      <t>Udružene zdravstvene procedure, socijalni rad</t>
    </r>
  </si>
  <si>
    <r>
      <rPr>
        <sz val="10"/>
        <rFont val="Arial"/>
        <family val="2"/>
      </rPr>
      <t>95550-02</t>
    </r>
  </si>
  <si>
    <r>
      <rPr>
        <sz val="9"/>
        <rFont val="Arial"/>
        <family val="2"/>
      </rPr>
      <t>Udružene zdravstvene procedure, radna terapija</t>
    </r>
  </si>
  <si>
    <r>
      <rPr>
        <sz val="10"/>
        <rFont val="Arial"/>
        <family val="2"/>
      </rPr>
      <t>95550-03</t>
    </r>
  </si>
  <si>
    <r>
      <rPr>
        <sz val="9"/>
        <rFont val="Arial"/>
        <family val="2"/>
      </rPr>
      <t>Udružene zdravstvene procedure, fizioterapija</t>
    </r>
  </si>
  <si>
    <r>
      <rPr>
        <sz val="10"/>
        <rFont val="Arial"/>
        <family val="2"/>
      </rPr>
      <t>95550-10</t>
    </r>
  </si>
  <si>
    <r>
      <rPr>
        <sz val="9"/>
        <rFont val="Arial"/>
        <family val="2"/>
      </rPr>
      <t>Udružene zdravstvene procedure, psihologija</t>
    </r>
  </si>
  <si>
    <r>
      <rPr>
        <sz val="10"/>
        <rFont val="Arial"/>
        <family val="2"/>
      </rPr>
      <t>95550-14</t>
    </r>
  </si>
  <si>
    <r>
      <rPr>
        <sz val="9"/>
        <rFont val="Arial"/>
        <family val="2"/>
      </rPr>
      <t>Udružene zdravstvene procedure, edukacija o dijabetesu</t>
    </r>
  </si>
  <si>
    <r>
      <rPr>
        <sz val="10"/>
        <rFont val="Arial"/>
        <family val="2"/>
      </rPr>
      <t>96012-00</t>
    </r>
  </si>
  <si>
    <r>
      <rPr>
        <sz val="9"/>
        <rFont val="Arial"/>
        <family val="2"/>
      </rPr>
      <t>Procena govora</t>
    </r>
  </si>
  <si>
    <r>
      <rPr>
        <sz val="10"/>
        <rFont val="Arial"/>
        <family val="2"/>
      </rPr>
      <t>96014-00</t>
    </r>
  </si>
  <si>
    <r>
      <rPr>
        <sz val="9"/>
        <rFont val="Arial"/>
        <family val="2"/>
      </rPr>
      <t>Procena jezičkih sposobnosti</t>
    </r>
  </si>
  <si>
    <r>
      <rPr>
        <sz val="10"/>
        <rFont val="Arial"/>
        <family val="2"/>
      </rPr>
      <t>96019-00</t>
    </r>
  </si>
  <si>
    <r>
      <rPr>
        <sz val="9"/>
        <rFont val="Arial"/>
        <family val="2"/>
      </rPr>
      <t>Biomehanička procena</t>
    </r>
  </si>
  <si>
    <r>
      <rPr>
        <sz val="10"/>
        <rFont val="Arial"/>
        <family val="2"/>
      </rPr>
      <t>96020-00</t>
    </r>
  </si>
  <si>
    <r>
      <rPr>
        <sz val="9"/>
        <rFont val="Arial"/>
        <family val="2"/>
      </rPr>
      <t>Procena integriteta kože</t>
    </r>
  </si>
  <si>
    <r>
      <rPr>
        <sz val="10"/>
        <rFont val="Arial"/>
        <family val="2"/>
      </rPr>
      <t>96021-00</t>
    </r>
  </si>
  <si>
    <r>
      <rPr>
        <sz val="9"/>
        <rFont val="Arial"/>
        <family val="2"/>
      </rPr>
      <t>Procena samostalnosti</t>
    </r>
  </si>
  <si>
    <r>
      <rPr>
        <sz val="10"/>
        <rFont val="Arial"/>
        <family val="2"/>
      </rPr>
      <t>96022-00</t>
    </r>
  </si>
  <si>
    <r>
      <rPr>
        <sz val="9"/>
        <rFont val="Arial"/>
        <family val="2"/>
      </rPr>
      <t>Procena održavanja zdravlja ili oporavka</t>
    </r>
  </si>
  <si>
    <r>
      <rPr>
        <sz val="10"/>
        <rFont val="Arial"/>
        <family val="2"/>
      </rPr>
      <t>96023-00</t>
    </r>
  </si>
  <si>
    <r>
      <rPr>
        <sz val="9"/>
        <rFont val="Arial"/>
        <family val="2"/>
      </rPr>
      <t>Procena starenja</t>
    </r>
  </si>
  <si>
    <r>
      <rPr>
        <sz val="10"/>
        <rFont val="Arial"/>
        <family val="2"/>
      </rPr>
      <t>96026-00</t>
    </r>
  </si>
  <si>
    <r>
      <rPr>
        <sz val="9"/>
        <rFont val="Arial"/>
        <family val="2"/>
      </rPr>
      <t>Procena ishrane/dnevnog unosa hrane</t>
    </r>
  </si>
  <si>
    <r>
      <rPr>
        <sz val="10"/>
        <rFont val="Arial"/>
        <family val="2"/>
      </rPr>
      <t>96027-00</t>
    </r>
  </si>
  <si>
    <r>
      <rPr>
        <sz val="9"/>
        <rFont val="Arial"/>
        <family val="2"/>
      </rPr>
      <t>Procena uzimanja propisanih lekova</t>
    </r>
  </si>
  <si>
    <r>
      <rPr>
        <sz val="10"/>
        <rFont val="Arial"/>
        <family val="2"/>
      </rPr>
      <t>96032-00</t>
    </r>
  </si>
  <si>
    <r>
      <rPr>
        <sz val="9"/>
        <rFont val="Arial"/>
        <family val="2"/>
      </rPr>
      <t>Psihosocijalna procena</t>
    </r>
  </si>
  <si>
    <r>
      <rPr>
        <sz val="10"/>
        <rFont val="Arial"/>
        <family val="2"/>
      </rPr>
      <t>96034-00</t>
    </r>
  </si>
  <si>
    <r>
      <rPr>
        <sz val="9"/>
        <rFont val="Arial"/>
        <family val="2"/>
      </rPr>
      <t>Procena uzimanja alkohola i ostalih droga (lekova)</t>
    </r>
  </si>
  <si>
    <r>
      <rPr>
        <sz val="10"/>
        <rFont val="Arial"/>
        <family val="2"/>
      </rPr>
      <t>96037-00</t>
    </r>
  </si>
  <si>
    <r>
      <rPr>
        <sz val="9"/>
        <rFont val="Arial"/>
        <family val="2"/>
      </rPr>
      <t>Ostale procene, konsultacije ili evaluacije</t>
    </r>
  </si>
  <si>
    <r>
      <rPr>
        <sz val="10"/>
        <rFont val="Arial"/>
        <family val="2"/>
      </rPr>
      <t>96038-00</t>
    </r>
  </si>
  <si>
    <r>
      <rPr>
        <sz val="9"/>
        <rFont val="Arial"/>
        <family val="2"/>
      </rPr>
      <t>Merenje oštrine vida</t>
    </r>
  </si>
  <si>
    <r>
      <rPr>
        <sz val="10"/>
        <rFont val="Arial"/>
        <family val="2"/>
      </rPr>
      <t>96066-00</t>
    </r>
  </si>
  <si>
    <r>
      <rPr>
        <sz val="9"/>
        <rFont val="Arial"/>
        <family val="2"/>
      </rPr>
      <t>Preventivno savetovanje ili podučavanje</t>
    </r>
  </si>
  <si>
    <r>
      <rPr>
        <sz val="10"/>
        <rFont val="Arial"/>
        <family val="2"/>
      </rPr>
      <t>96067-00</t>
    </r>
  </si>
  <si>
    <r>
      <rPr>
        <sz val="9"/>
        <rFont val="Arial"/>
        <family val="2"/>
      </rPr>
      <t>Savetovanje ili podučavanje o ishrani/dnevnom unosu hrane</t>
    </r>
  </si>
  <si>
    <r>
      <rPr>
        <sz val="10"/>
        <rFont val="Arial"/>
        <family val="2"/>
      </rPr>
      <t>96068-00</t>
    </r>
  </si>
  <si>
    <r>
      <rPr>
        <sz val="9"/>
        <rFont val="Arial"/>
        <family val="2"/>
      </rPr>
      <t xml:space="preserve">Savetovanje ili podučavanje o gubitku sluha ili poremaćajima
</t>
    </r>
    <r>
      <rPr>
        <sz val="9"/>
        <rFont val="Arial"/>
        <family val="2"/>
      </rPr>
      <t>sluha</t>
    </r>
  </si>
  <si>
    <r>
      <rPr>
        <sz val="10"/>
        <rFont val="Arial"/>
        <family val="2"/>
      </rPr>
      <t>96069-00</t>
    </r>
  </si>
  <si>
    <r>
      <rPr>
        <sz val="9"/>
        <rFont val="Arial"/>
        <family val="2"/>
      </rPr>
      <t xml:space="preserve">Savetovanje ili podučavanje o gubitku vida ili vidnim
</t>
    </r>
    <r>
      <rPr>
        <sz val="9"/>
        <rFont val="Arial"/>
        <family val="2"/>
      </rPr>
      <t>poremećajima</t>
    </r>
  </si>
  <si>
    <r>
      <rPr>
        <sz val="10"/>
        <rFont val="Arial"/>
        <family val="2"/>
      </rPr>
      <t>96071-00</t>
    </r>
  </si>
  <si>
    <r>
      <rPr>
        <sz val="9"/>
        <rFont val="Arial"/>
        <family val="2"/>
      </rPr>
      <t xml:space="preserve">Savetovanje ili podučavanje o pomagalima ili uređajima za
</t>
    </r>
    <r>
      <rPr>
        <sz val="9"/>
        <rFont val="Arial"/>
        <family val="2"/>
      </rPr>
      <t>prilagođavanje</t>
    </r>
  </si>
  <si>
    <r>
      <rPr>
        <sz val="10"/>
        <rFont val="Arial"/>
        <family val="2"/>
      </rPr>
      <t>96073-00</t>
    </r>
  </si>
  <si>
    <r>
      <rPr>
        <sz val="9"/>
        <rFont val="Arial"/>
        <family val="2"/>
      </rPr>
      <t xml:space="preserve">Savetovanje ili podučavanje o štetnosti supstanci koje uzrokuju
</t>
    </r>
    <r>
      <rPr>
        <sz val="9"/>
        <rFont val="Arial"/>
        <family val="2"/>
      </rPr>
      <t>zavisnost</t>
    </r>
  </si>
  <si>
    <r>
      <rPr>
        <sz val="10"/>
        <rFont val="Arial"/>
        <family val="2"/>
      </rPr>
      <t>96075-00</t>
    </r>
  </si>
  <si>
    <r>
      <rPr>
        <sz val="9"/>
        <rFont val="Arial"/>
        <family val="2"/>
      </rPr>
      <t>Savetovanje ili podučavanje o brizi o samom sebi</t>
    </r>
  </si>
  <si>
    <r>
      <rPr>
        <sz val="10"/>
        <rFont val="Arial"/>
        <family val="2"/>
      </rPr>
      <t>96076-00</t>
    </r>
  </si>
  <si>
    <r>
      <rPr>
        <sz val="9"/>
        <rFont val="Arial"/>
        <family val="2"/>
      </rPr>
      <t>Savetovanje ili podučavanje o održavanju zdravlja i oporavku</t>
    </r>
  </si>
  <si>
    <r>
      <rPr>
        <sz val="10"/>
        <rFont val="Arial"/>
        <family val="2"/>
      </rPr>
      <t>96079-00</t>
    </r>
  </si>
  <si>
    <r>
      <rPr>
        <sz val="9"/>
        <rFont val="Arial"/>
        <family val="2"/>
      </rPr>
      <t>Situaciono/profesionalno savetovanje ili podučavanje</t>
    </r>
  </si>
  <si>
    <r>
      <rPr>
        <sz val="10"/>
        <rFont val="Arial"/>
        <family val="2"/>
      </rPr>
      <t>96080-00</t>
    </r>
  </si>
  <si>
    <r>
      <rPr>
        <sz val="9"/>
        <rFont val="Arial"/>
        <family val="2"/>
      </rPr>
      <t xml:space="preserve">Savetovanje ili podučavanje o planiranju porodice, pripremanju
</t>
    </r>
    <r>
      <rPr>
        <sz val="9"/>
        <rFont val="Arial"/>
        <family val="2"/>
      </rPr>
      <t>za roditeljstvo</t>
    </r>
  </si>
  <si>
    <r>
      <rPr>
        <sz val="10"/>
        <rFont val="Arial"/>
        <family val="2"/>
      </rPr>
      <t>96081-00</t>
    </r>
  </si>
  <si>
    <r>
      <rPr>
        <sz val="9"/>
        <rFont val="Arial"/>
        <family val="2"/>
      </rPr>
      <t>Partnersko savetovanje</t>
    </r>
  </si>
  <si>
    <r>
      <rPr>
        <sz val="10"/>
        <rFont val="Arial"/>
        <family val="2"/>
      </rPr>
      <t>96086-00</t>
    </r>
  </si>
  <si>
    <r>
      <rPr>
        <sz val="9"/>
        <rFont val="Arial"/>
        <family val="2"/>
      </rPr>
      <t>Drugo psihosocijalno savetovanje</t>
    </r>
  </si>
  <si>
    <r>
      <rPr>
        <sz val="10"/>
        <rFont val="Arial"/>
        <family val="2"/>
      </rPr>
      <t>96089-00</t>
    </r>
  </si>
  <si>
    <r>
      <rPr>
        <sz val="9"/>
        <rFont val="Arial"/>
        <family val="2"/>
      </rPr>
      <t>Podučavanje o pravima i mogućnostima pacijenta</t>
    </r>
  </si>
  <si>
    <r>
      <rPr>
        <sz val="10"/>
        <rFont val="Arial"/>
        <family val="2"/>
      </rPr>
      <t>96090-00</t>
    </r>
  </si>
  <si>
    <r>
      <rPr>
        <sz val="9"/>
        <rFont val="Arial"/>
        <family val="2"/>
      </rPr>
      <t>Ostala savetovanja ili podučavanja</t>
    </r>
  </si>
  <si>
    <r>
      <rPr>
        <sz val="10"/>
        <rFont val="Arial"/>
        <family val="2"/>
      </rPr>
      <t>96091-00</t>
    </r>
  </si>
  <si>
    <r>
      <rPr>
        <sz val="9"/>
        <rFont val="Arial"/>
        <family val="2"/>
      </rPr>
      <t>Izrada uređaja ili opreme za pomoć ili prilagođavanje</t>
    </r>
  </si>
  <si>
    <r>
      <rPr>
        <sz val="10"/>
        <rFont val="Arial"/>
        <family val="2"/>
      </rPr>
      <t>96092-00</t>
    </r>
  </si>
  <si>
    <r>
      <rPr>
        <sz val="9"/>
        <rFont val="Arial"/>
        <family val="2"/>
      </rPr>
      <t xml:space="preserve">Primena, nameštanje, prilagođavanje ili zamena pomagala ili
</t>
    </r>
    <r>
      <rPr>
        <sz val="9"/>
        <rFont val="Arial"/>
        <family val="2"/>
      </rPr>
      <t>uređaja za prilagođavanje</t>
    </r>
  </si>
  <si>
    <r>
      <rPr>
        <sz val="10"/>
        <rFont val="Arial"/>
        <family val="2"/>
      </rPr>
      <t>96094-00</t>
    </r>
  </si>
  <si>
    <r>
      <rPr>
        <sz val="9"/>
        <rFont val="Arial"/>
        <family val="2"/>
      </rPr>
      <t>Uklanjanje pomagala ili uređaja za prilagođavanje</t>
    </r>
  </si>
  <si>
    <r>
      <rPr>
        <sz val="10"/>
        <rFont val="Arial"/>
        <family val="2"/>
      </rPr>
      <t>96096-00</t>
    </r>
  </si>
  <si>
    <r>
      <rPr>
        <sz val="9"/>
        <rFont val="Arial"/>
        <family val="2"/>
      </rPr>
      <t>Oralna nutritivna podrška</t>
    </r>
  </si>
  <si>
    <r>
      <rPr>
        <sz val="10"/>
        <rFont val="Arial"/>
        <family val="2"/>
      </rPr>
      <t>96097-00</t>
    </r>
  </si>
  <si>
    <r>
      <rPr>
        <sz val="9"/>
        <rFont val="Arial"/>
        <family val="2"/>
      </rPr>
      <t>Enteralna nutritivna podrška</t>
    </r>
  </si>
  <si>
    <r>
      <rPr>
        <sz val="10"/>
        <rFont val="Arial"/>
        <family val="2"/>
      </rPr>
      <t>96098-00</t>
    </r>
  </si>
  <si>
    <r>
      <rPr>
        <sz val="9"/>
        <rFont val="Arial"/>
        <family val="2"/>
      </rPr>
      <t>Parenteralna nutritivna podrška</t>
    </r>
  </si>
  <si>
    <r>
      <rPr>
        <sz val="10"/>
        <rFont val="Arial"/>
        <family val="2"/>
      </rPr>
      <t>96100-00</t>
    </r>
  </si>
  <si>
    <r>
      <rPr>
        <sz val="9"/>
        <rFont val="Arial"/>
        <family val="2"/>
      </rPr>
      <t>Psihodinamska terapija</t>
    </r>
  </si>
  <si>
    <r>
      <rPr>
        <sz val="10"/>
        <rFont val="Arial"/>
        <family val="2"/>
      </rPr>
      <t>96110-00</t>
    </r>
  </si>
  <si>
    <r>
      <rPr>
        <sz val="9"/>
        <rFont val="Arial"/>
        <family val="2"/>
      </rPr>
      <t>Uvežbavanje veština u aktivnostima povezanim sa učenjem</t>
    </r>
  </si>
  <si>
    <r>
      <rPr>
        <sz val="10"/>
        <rFont val="Arial"/>
        <family val="2"/>
      </rPr>
      <t>96112-00</t>
    </r>
  </si>
  <si>
    <r>
      <rPr>
        <sz val="9"/>
        <rFont val="Arial"/>
        <family val="2"/>
      </rPr>
      <t xml:space="preserve">Uvežbavanje veština u aktivnostima povezanim sa senzornom
</t>
    </r>
    <r>
      <rPr>
        <sz val="9"/>
        <rFont val="Arial"/>
        <family val="2"/>
      </rPr>
      <t>/senzo-motornom/senzo-neuralnom funkcijom</t>
    </r>
  </si>
  <si>
    <r>
      <rPr>
        <sz val="10"/>
        <rFont val="Arial"/>
        <family val="2"/>
      </rPr>
      <t>96114-00</t>
    </r>
  </si>
  <si>
    <r>
      <rPr>
        <sz val="9"/>
        <rFont val="Arial"/>
        <family val="2"/>
      </rPr>
      <t xml:space="preserve">Uvežbavanje veština u aktivnostima povezanim sa izvršnim
</t>
    </r>
    <r>
      <rPr>
        <sz val="9"/>
        <rFont val="Arial"/>
        <family val="2"/>
      </rPr>
      <t>veštinama</t>
    </r>
  </si>
  <si>
    <r>
      <rPr>
        <sz val="10"/>
        <rFont val="Arial"/>
        <family val="2"/>
      </rPr>
      <t>96115-00</t>
    </r>
  </si>
  <si>
    <r>
      <rPr>
        <sz val="9"/>
        <rFont val="Arial"/>
        <family val="2"/>
      </rPr>
      <t>Terapija mišića lica/temporomandibularnog zgloba vežbanjem</t>
    </r>
  </si>
  <si>
    <r>
      <rPr>
        <sz val="10"/>
        <rFont val="Arial"/>
        <family val="2"/>
      </rPr>
      <t>96118-00</t>
    </r>
  </si>
  <si>
    <r>
      <rPr>
        <sz val="9"/>
        <rFont val="Arial"/>
        <family val="2"/>
      </rPr>
      <t>Terapija ramenog zgloba vežbanjem</t>
    </r>
  </si>
  <si>
    <r>
      <rPr>
        <sz val="10"/>
        <rFont val="Arial"/>
        <family val="2"/>
      </rPr>
      <t>96119-00</t>
    </r>
  </si>
  <si>
    <r>
      <rPr>
        <sz val="9"/>
        <rFont val="Arial"/>
        <family val="2"/>
      </rPr>
      <t>Terapija grudnih ili trbušnih mišića vežbanjem</t>
    </r>
  </si>
  <si>
    <r>
      <rPr>
        <sz val="10"/>
        <rFont val="Arial"/>
        <family val="2"/>
      </rPr>
      <t>96120-00</t>
    </r>
  </si>
  <si>
    <r>
      <rPr>
        <sz val="9"/>
        <rFont val="Arial"/>
        <family val="2"/>
      </rPr>
      <t>Terapija mišića leđa ili vrata vežbanjem</t>
    </r>
  </si>
  <si>
    <r>
      <rPr>
        <sz val="10"/>
        <rFont val="Arial"/>
        <family val="2"/>
      </rPr>
      <t>96121-00</t>
    </r>
  </si>
  <si>
    <r>
      <rPr>
        <sz val="9"/>
        <rFont val="Arial"/>
        <family val="2"/>
      </rPr>
      <t>Terapija mišića ruku vežbanjem</t>
    </r>
  </si>
  <si>
    <r>
      <rPr>
        <sz val="10"/>
        <rFont val="Arial"/>
        <family val="2"/>
      </rPr>
      <t>96122-00</t>
    </r>
  </si>
  <si>
    <r>
      <rPr>
        <sz val="9"/>
        <rFont val="Arial"/>
        <family val="2"/>
      </rPr>
      <t>Terapija lakatnog zgloba vežbanjem</t>
    </r>
  </si>
  <si>
    <r>
      <rPr>
        <sz val="10"/>
        <rFont val="Arial"/>
        <family val="2"/>
      </rPr>
      <t>96123-00</t>
    </r>
  </si>
  <si>
    <r>
      <rPr>
        <sz val="9"/>
        <rFont val="Arial"/>
        <family val="2"/>
      </rPr>
      <t xml:space="preserve">Terapija mišića ruku, ručnog zgloba ili zglobova prstiju
</t>
    </r>
    <r>
      <rPr>
        <sz val="9"/>
        <rFont val="Arial"/>
        <family val="2"/>
      </rPr>
      <t>vežbanjem</t>
    </r>
  </si>
  <si>
    <r>
      <rPr>
        <sz val="10"/>
        <rFont val="Arial"/>
        <family val="2"/>
      </rPr>
      <t>96124-00</t>
    </r>
  </si>
  <si>
    <r>
      <rPr>
        <sz val="9"/>
        <rFont val="Arial"/>
        <family val="2"/>
      </rPr>
      <t>Terapija zgloba kuka vežbanjem</t>
    </r>
  </si>
  <si>
    <r>
      <rPr>
        <sz val="10"/>
        <rFont val="Arial"/>
        <family val="2"/>
      </rPr>
      <t>96125-00</t>
    </r>
  </si>
  <si>
    <r>
      <rPr>
        <sz val="9"/>
        <rFont val="Arial"/>
        <family val="2"/>
      </rPr>
      <t>Terapija mišića karličnog dna vežbanjem</t>
    </r>
  </si>
  <si>
    <r>
      <rPr>
        <sz val="10"/>
        <rFont val="Arial"/>
        <family val="2"/>
      </rPr>
      <t>96126-00</t>
    </r>
  </si>
  <si>
    <r>
      <rPr>
        <sz val="9"/>
        <rFont val="Arial"/>
        <family val="2"/>
      </rPr>
      <t>Terapija mišića nogu vežbanjem</t>
    </r>
  </si>
  <si>
    <r>
      <rPr>
        <sz val="10"/>
        <rFont val="Arial"/>
        <family val="2"/>
      </rPr>
      <t>96127-00</t>
    </r>
  </si>
  <si>
    <r>
      <rPr>
        <sz val="9"/>
        <rFont val="Arial"/>
        <family val="2"/>
      </rPr>
      <t>Terapija zgloba kolena vežbanjem</t>
    </r>
  </si>
  <si>
    <r>
      <rPr>
        <sz val="10"/>
        <rFont val="Arial"/>
        <family val="2"/>
      </rPr>
      <t>96128-00</t>
    </r>
  </si>
  <si>
    <r>
      <rPr>
        <sz val="9"/>
        <rFont val="Arial"/>
        <family val="2"/>
      </rPr>
      <t xml:space="preserve">Terapija mišića stopala, nožnog zgloba ili zglobova prstiju
</t>
    </r>
    <r>
      <rPr>
        <sz val="9"/>
        <rFont val="Arial"/>
        <family val="2"/>
      </rPr>
      <t>vežbanjem</t>
    </r>
  </si>
  <si>
    <r>
      <rPr>
        <sz val="10"/>
        <rFont val="Arial"/>
        <family val="2"/>
      </rPr>
      <t>96129-00</t>
    </r>
  </si>
  <si>
    <r>
      <rPr>
        <sz val="9"/>
        <rFont val="Arial"/>
        <family val="2"/>
      </rPr>
      <t>Terapija celog tela vežbanjem</t>
    </r>
  </si>
  <si>
    <r>
      <rPr>
        <sz val="10"/>
        <rFont val="Arial"/>
        <family val="2"/>
      </rPr>
      <t>96130-00</t>
    </r>
  </si>
  <si>
    <r>
      <rPr>
        <sz val="9"/>
        <rFont val="Arial"/>
        <family val="2"/>
      </rPr>
      <t xml:space="preserve">Uvežbavanje veština u aktivnostima povezanim sa položajem
</t>
    </r>
    <r>
      <rPr>
        <sz val="9"/>
        <rFont val="Arial"/>
        <family val="2"/>
      </rPr>
      <t>tela/mobilnošću/pokretom</t>
    </r>
  </si>
  <si>
    <r>
      <rPr>
        <sz val="10"/>
        <rFont val="Arial"/>
        <family val="2"/>
      </rPr>
      <t>96131-00</t>
    </r>
  </si>
  <si>
    <r>
      <rPr>
        <sz val="9"/>
        <rFont val="Arial"/>
        <family val="2"/>
      </rPr>
      <t xml:space="preserve">Uvežbavanje veština u aktivnostima povezanim sa
</t>
    </r>
    <r>
      <rPr>
        <sz val="9"/>
        <rFont val="Arial"/>
        <family val="2"/>
      </rPr>
      <t>premeštanjem</t>
    </r>
  </si>
  <si>
    <r>
      <rPr>
        <sz val="10"/>
        <rFont val="Arial"/>
        <family val="2"/>
      </rPr>
      <t>96134-00</t>
    </r>
  </si>
  <si>
    <r>
      <rPr>
        <sz val="9"/>
        <rFont val="Arial"/>
        <family val="2"/>
      </rPr>
      <t>Uvežbavanje glasa</t>
    </r>
  </si>
  <si>
    <r>
      <rPr>
        <sz val="10"/>
        <rFont val="Arial"/>
        <family val="2"/>
      </rPr>
      <t>96138-00</t>
    </r>
  </si>
  <si>
    <r>
      <rPr>
        <sz val="9"/>
        <rFont val="Arial"/>
        <family val="2"/>
      </rPr>
      <t>Vežbe disanja u lečenju bolesti respiratornog sistema</t>
    </r>
  </si>
  <si>
    <r>
      <rPr>
        <sz val="10"/>
        <rFont val="Arial"/>
        <family val="2"/>
      </rPr>
      <t>96141-00</t>
    </r>
  </si>
  <si>
    <r>
      <rPr>
        <sz val="9"/>
        <rFont val="Arial"/>
        <family val="2"/>
      </rPr>
      <t>Obuka veština u aktivnostima vezanim za održavanje zdravlja</t>
    </r>
  </si>
  <si>
    <r>
      <rPr>
        <sz val="10"/>
        <rFont val="Arial"/>
        <family val="2"/>
      </rPr>
      <t>96142-00</t>
    </r>
  </si>
  <si>
    <r>
      <rPr>
        <sz val="9"/>
        <rFont val="Arial"/>
        <family val="2"/>
      </rPr>
      <t>Uvežbavanje veština korišćenja uređaja ili opreme za pomoć</t>
    </r>
  </si>
  <si>
    <r>
      <rPr>
        <sz val="10"/>
        <rFont val="Arial"/>
        <family val="2"/>
      </rPr>
      <t>96154-00</t>
    </r>
  </si>
  <si>
    <r>
      <rPr>
        <sz val="9"/>
        <rFont val="Arial"/>
        <family val="2"/>
      </rPr>
      <t>Terapijski ultrazvuk</t>
    </r>
  </si>
  <si>
    <r>
      <rPr>
        <sz val="10"/>
        <rFont val="Arial"/>
        <family val="2"/>
      </rPr>
      <t>96155-00</t>
    </r>
  </si>
  <si>
    <r>
      <rPr>
        <sz val="9"/>
        <rFont val="Arial"/>
        <family val="2"/>
      </rPr>
      <t>Terapija stimulacijom, neklasifikovana na drugom mestu</t>
    </r>
  </si>
  <si>
    <r>
      <rPr>
        <sz val="10"/>
        <rFont val="Arial"/>
        <family val="2"/>
      </rPr>
      <t>96156-00</t>
    </r>
  </si>
  <si>
    <r>
      <rPr>
        <sz val="9"/>
        <rFont val="Arial"/>
        <family val="2"/>
      </rPr>
      <t>Terapijsko zatvaranje oka zavojem</t>
    </r>
  </si>
  <si>
    <r>
      <rPr>
        <sz val="10"/>
        <rFont val="Arial"/>
        <family val="2"/>
      </rPr>
      <t>96157-00</t>
    </r>
  </si>
  <si>
    <r>
      <rPr>
        <sz val="9"/>
        <rFont val="Arial"/>
        <family val="2"/>
      </rPr>
      <t>Drenaža respiratornog sistema, bez incizije</t>
    </r>
  </si>
  <si>
    <r>
      <rPr>
        <sz val="10"/>
        <rFont val="Arial"/>
        <family val="2"/>
      </rPr>
      <t>96171-00</t>
    </r>
  </si>
  <si>
    <r>
      <rPr>
        <sz val="9"/>
        <rFont val="Arial"/>
        <family val="2"/>
      </rPr>
      <t>Pratnja ili prevoz klijenta</t>
    </r>
  </si>
  <si>
    <r>
      <rPr>
        <sz val="10"/>
        <rFont val="Arial"/>
        <family val="2"/>
      </rPr>
      <t>96171-00t</t>
    </r>
  </si>
  <si>
    <r>
      <rPr>
        <sz val="9"/>
        <rFont val="Arial"/>
        <family val="2"/>
      </rPr>
      <t>Sanitetski prevoz</t>
    </r>
  </si>
  <si>
    <r>
      <rPr>
        <sz val="10"/>
        <rFont val="Arial"/>
        <family val="2"/>
      </rPr>
      <t>96173-00</t>
    </r>
  </si>
  <si>
    <r>
      <rPr>
        <sz val="9"/>
        <rFont val="Arial"/>
        <family val="2"/>
      </rPr>
      <t xml:space="preserve">Audiometrija, električnim auditornim odgovorom moždanog
</t>
    </r>
    <r>
      <rPr>
        <sz val="9"/>
        <rFont val="Arial"/>
        <family val="2"/>
      </rPr>
      <t>stabla</t>
    </r>
  </si>
  <si>
    <r>
      <rPr>
        <sz val="10"/>
        <rFont val="Arial"/>
        <family val="2"/>
      </rPr>
      <t>96175-00</t>
    </r>
  </si>
  <si>
    <r>
      <rPr>
        <sz val="9"/>
        <rFont val="Arial"/>
        <family val="2"/>
      </rPr>
      <t>Mentalna/bihejvioralna procena</t>
    </r>
  </si>
  <si>
    <r>
      <rPr>
        <sz val="10"/>
        <rFont val="Arial"/>
        <family val="2"/>
      </rPr>
      <t>96177-00</t>
    </r>
  </si>
  <si>
    <r>
      <rPr>
        <sz val="9"/>
        <rFont val="Arial"/>
        <family val="2"/>
      </rPr>
      <t>Interpersonalna psihoterapija</t>
    </r>
  </si>
  <si>
    <r>
      <rPr>
        <sz val="10"/>
        <rFont val="Arial"/>
        <family val="2"/>
      </rPr>
      <t>96183-00</t>
    </r>
  </si>
  <si>
    <r>
      <rPr>
        <sz val="9"/>
        <rFont val="Arial"/>
        <family val="2"/>
      </rPr>
      <t>Narativna terapija</t>
    </r>
  </si>
  <si>
    <r>
      <rPr>
        <sz val="10"/>
        <rFont val="Arial"/>
        <family val="2"/>
      </rPr>
      <t>96185-00</t>
    </r>
  </si>
  <si>
    <r>
      <rPr>
        <sz val="9"/>
        <rFont val="Arial"/>
        <family val="2"/>
      </rPr>
      <t>Suportativna psihoterapija, neklasifikovana na drugom mestu</t>
    </r>
  </si>
  <si>
    <r>
      <rPr>
        <sz val="10"/>
        <rFont val="Arial"/>
        <family val="2"/>
      </rPr>
      <t>96197-00</t>
    </r>
  </si>
  <si>
    <r>
      <rPr>
        <sz val="9"/>
        <rFont val="Arial"/>
        <family val="2"/>
      </rPr>
      <t xml:space="preserve">Intramuskularno davanje farmakološkog sredstva,
</t>
    </r>
    <r>
      <rPr>
        <sz val="9"/>
        <rFont val="Arial"/>
        <family val="2"/>
      </rPr>
      <t>antineoplastično sredstvo</t>
    </r>
  </si>
  <si>
    <r>
      <rPr>
        <sz val="10"/>
        <rFont val="Arial"/>
        <family val="2"/>
      </rPr>
      <t>96197-01</t>
    </r>
  </si>
  <si>
    <r>
      <rPr>
        <sz val="9"/>
        <rFont val="Arial"/>
        <family val="2"/>
      </rPr>
      <t xml:space="preserve">Intramuskularno davanje farmakološkog sredstva, trombolitičko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</si>
  <si>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96197-02</t>
    </r>
  </si>
  <si>
    <r>
      <rPr>
        <sz val="9"/>
        <rFont val="Arial"/>
        <family val="2"/>
      </rPr>
      <t xml:space="preserve">Intramuskularno davanje farmakološkog sredstva, anti-infektivno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</si>
  <si>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96197-03</t>
    </r>
  </si>
  <si>
    <r>
      <rPr>
        <sz val="9"/>
        <rFont val="Arial"/>
        <family val="2"/>
      </rPr>
      <t>Intramuskularno davanje farmakološkog sredstva, steroid</t>
    </r>
  </si>
  <si>
    <r>
      <rPr>
        <sz val="10"/>
        <rFont val="Arial"/>
        <family val="2"/>
      </rPr>
      <t>96197-04</t>
    </r>
  </si>
  <si>
    <r>
      <rPr>
        <sz val="9"/>
        <rFont val="Arial"/>
        <family val="2"/>
      </rPr>
      <t>Intramuskularno davanje farmakološkog sredstva, antidot</t>
    </r>
  </si>
  <si>
    <r>
      <rPr>
        <sz val="10"/>
        <rFont val="Arial"/>
        <family val="2"/>
      </rPr>
      <t>96197-06</t>
    </r>
  </si>
  <si>
    <r>
      <rPr>
        <sz val="9"/>
        <rFont val="Arial"/>
        <family val="2"/>
      </rPr>
      <t>Intramuskularno davanje farmakološkog sredstva, insulin</t>
    </r>
  </si>
  <si>
    <r>
      <rPr>
        <sz val="10"/>
        <rFont val="Arial"/>
        <family val="2"/>
      </rPr>
      <t>96197-07</t>
    </r>
  </si>
  <si>
    <r>
      <rPr>
        <sz val="9"/>
        <rFont val="Arial"/>
        <family val="2"/>
      </rPr>
      <t xml:space="preserve">Intramuskularno davanje farmakološkog sredstva, hranljiva
</t>
    </r>
    <r>
      <rPr>
        <sz val="9"/>
        <rFont val="Arial"/>
        <family val="2"/>
      </rPr>
      <t>supstanca</t>
    </r>
  </si>
  <si>
    <r>
      <rPr>
        <sz val="10"/>
        <rFont val="Arial"/>
        <family val="2"/>
      </rPr>
      <t>96197-08</t>
    </r>
  </si>
  <si>
    <r>
      <rPr>
        <sz val="9"/>
        <rFont val="Arial"/>
        <family val="2"/>
      </rPr>
      <t>Intramuskularno davanje farmakološkog sredstva, elektrolit</t>
    </r>
  </si>
  <si>
    <r>
      <rPr>
        <sz val="10"/>
        <rFont val="Arial"/>
        <family val="2"/>
      </rPr>
      <t>96197-09</t>
    </r>
  </si>
  <si>
    <r>
      <rPr>
        <sz val="9"/>
        <rFont val="Arial"/>
        <family val="2"/>
      </rPr>
      <t xml:space="preserve">Intramuskularno davanje farmakološkog sredstva, drugo i
</t>
    </r>
    <r>
      <rPr>
        <sz val="9"/>
        <rFont val="Arial"/>
        <family val="2"/>
      </rPr>
      <t>nenaznačeno farmakološko sredstvo</t>
    </r>
  </si>
  <si>
    <r>
      <rPr>
        <sz val="10"/>
        <rFont val="Arial"/>
        <family val="2"/>
      </rPr>
      <t>96198-07</t>
    </r>
  </si>
  <si>
    <r>
      <rPr>
        <sz val="9"/>
        <rFont val="Arial"/>
        <family val="2"/>
      </rPr>
      <t xml:space="preserve">Intratekalno davanje farmakološkog sredstva, hranljiva
</t>
    </r>
    <r>
      <rPr>
        <sz val="9"/>
        <rFont val="Arial"/>
        <family val="2"/>
      </rPr>
      <t>supstanca</t>
    </r>
  </si>
  <si>
    <r>
      <rPr>
        <sz val="10"/>
        <rFont val="Arial"/>
        <family val="2"/>
      </rPr>
      <t>96198-09</t>
    </r>
  </si>
  <si>
    <r>
      <rPr>
        <sz val="9"/>
        <rFont val="Arial"/>
        <family val="2"/>
      </rPr>
      <t xml:space="preserve">Intratekalno davanje farmakološkog sredstva, drugo i
</t>
    </r>
    <r>
      <rPr>
        <sz val="9"/>
        <rFont val="Arial"/>
        <family val="2"/>
      </rPr>
      <t>neklasifikovano farmakološko sredstvo</t>
    </r>
  </si>
  <si>
    <r>
      <rPr>
        <sz val="10"/>
        <rFont val="Arial"/>
        <family val="2"/>
      </rPr>
      <t>96199-00</t>
    </r>
  </si>
  <si>
    <r>
      <rPr>
        <sz val="9"/>
        <rFont val="Arial"/>
        <family val="2"/>
      </rPr>
      <t xml:space="preserve">Intravensko davanje farmakološkog sredstva, antineoplastično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</si>
  <si>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96199-01</t>
    </r>
  </si>
  <si>
    <r>
      <rPr>
        <sz val="9"/>
        <rFont val="Arial"/>
        <family val="2"/>
      </rPr>
      <t xml:space="preserve">Intravensko davanje farmakološkog sredstva, trombolitičko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</si>
  <si>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96199-02</t>
    </r>
  </si>
  <si>
    <r>
      <rPr>
        <sz val="9"/>
        <rFont val="Arial"/>
        <family val="2"/>
      </rPr>
      <t xml:space="preserve">Intravensko davanje farmakološkog sredstva, anti-infektivno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</si>
  <si>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96199-</t>
    </r>
  </si>
  <si>
    <r>
      <rPr>
        <sz val="9"/>
        <rFont val="Arial"/>
        <family val="2"/>
      </rPr>
      <t xml:space="preserve">Intravensko davanje farmakološkog sredstva, anti-infektivno
</t>
    </r>
    <r>
      <rPr>
        <sz val="9"/>
        <rFont val="Arial"/>
        <family val="2"/>
      </rPr>
      <t>sredstvo BC</t>
    </r>
  </si>
  <si>
    <r>
      <rPr>
        <sz val="10"/>
        <rFont val="Arial"/>
        <family val="2"/>
      </rPr>
      <t>96199-03</t>
    </r>
  </si>
  <si>
    <r>
      <rPr>
        <sz val="9"/>
        <rFont val="Arial"/>
        <family val="2"/>
      </rPr>
      <t>Intravensko davanje farmakološkog sredstva, steroid</t>
    </r>
  </si>
  <si>
    <r>
      <rPr>
        <sz val="10"/>
        <rFont val="Arial"/>
        <family val="2"/>
      </rPr>
      <t>96199-04</t>
    </r>
  </si>
  <si>
    <r>
      <rPr>
        <sz val="9"/>
        <rFont val="Arial"/>
        <family val="2"/>
      </rPr>
      <t>Intravensko davanje farmakološkog sredstva, antidot</t>
    </r>
  </si>
  <si>
    <r>
      <rPr>
        <sz val="10"/>
        <rFont val="Arial"/>
        <family val="2"/>
      </rPr>
      <t>96199-06</t>
    </r>
  </si>
  <si>
    <r>
      <rPr>
        <sz val="9"/>
        <rFont val="Arial"/>
        <family val="2"/>
      </rPr>
      <t>Intravensko davanje farmakološkog sredstva, insulin</t>
    </r>
  </si>
  <si>
    <r>
      <rPr>
        <sz val="10"/>
        <rFont val="Arial"/>
        <family val="2"/>
      </rPr>
      <t>96199-07</t>
    </r>
  </si>
  <si>
    <r>
      <rPr>
        <sz val="9"/>
        <rFont val="Arial"/>
        <family val="2"/>
      </rPr>
      <t xml:space="preserve">Intravensko davanje farmakološkog sredstva, hranljiva
</t>
    </r>
    <r>
      <rPr>
        <sz val="9"/>
        <rFont val="Arial"/>
        <family val="2"/>
      </rPr>
      <t>supstanca</t>
    </r>
  </si>
  <si>
    <r>
      <rPr>
        <sz val="10"/>
        <rFont val="Arial"/>
        <family val="2"/>
      </rPr>
      <t>96199-08</t>
    </r>
  </si>
  <si>
    <r>
      <rPr>
        <sz val="9"/>
        <rFont val="Arial"/>
        <family val="2"/>
      </rPr>
      <t>Intravensko davanje farmakološkog sredstva, elektrolit</t>
    </r>
  </si>
  <si>
    <r>
      <rPr>
        <sz val="10"/>
        <rFont val="Arial"/>
        <family val="2"/>
      </rPr>
      <t>96199-09</t>
    </r>
  </si>
  <si>
    <r>
      <rPr>
        <sz val="9"/>
        <rFont val="Arial"/>
        <family val="2"/>
      </rPr>
      <t xml:space="preserve">Intravensko davanje farmakološkog sredstva, drugo i
</t>
    </r>
    <r>
      <rPr>
        <sz val="9"/>
        <rFont val="Arial"/>
        <family val="2"/>
      </rPr>
      <t>neklasifikovano farmakološko sredstvo</t>
    </r>
  </si>
  <si>
    <r>
      <rPr>
        <sz val="10"/>
        <rFont val="Arial"/>
        <family val="2"/>
      </rPr>
      <t>96199-09bc</t>
    </r>
  </si>
  <si>
    <r>
      <rPr>
        <sz val="9"/>
        <rFont val="Arial"/>
        <family val="2"/>
      </rPr>
      <t xml:space="preserve">Intravensko davanje farmakološkog sredstva, drugo i
</t>
    </r>
    <r>
      <rPr>
        <sz val="9"/>
        <rFont val="Arial"/>
        <family val="2"/>
      </rPr>
      <t>neklasifikovano bez cene</t>
    </r>
  </si>
  <si>
    <r>
      <rPr>
        <sz val="10"/>
        <rFont val="Arial"/>
        <family val="2"/>
      </rPr>
      <t>96200-00</t>
    </r>
  </si>
  <si>
    <r>
      <rPr>
        <sz val="9"/>
        <rFont val="Arial"/>
        <family val="2"/>
      </rPr>
      <t xml:space="preserve">Subkutano davanje farmakološkog sredstva, antineoplastično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</si>
  <si>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96200-01</t>
    </r>
  </si>
  <si>
    <r>
      <rPr>
        <sz val="9"/>
        <rFont val="Arial"/>
        <family val="2"/>
      </rPr>
      <t xml:space="preserve">Subkutano davanje farmakološkog sredstva, trombolitičko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</si>
  <si>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96200-</t>
    </r>
  </si>
  <si>
    <r>
      <rPr>
        <sz val="9"/>
        <rFont val="Arial"/>
        <family val="2"/>
      </rPr>
      <t xml:space="preserve">Subkutano davanje farmakološkog sredstva, trombolitičko
</t>
    </r>
    <r>
      <rPr>
        <sz val="9"/>
        <rFont val="Arial"/>
        <family val="2"/>
      </rPr>
      <t>sredstvo BC</t>
    </r>
  </si>
  <si>
    <r>
      <rPr>
        <sz val="10"/>
        <rFont val="Arial"/>
        <family val="2"/>
      </rPr>
      <t>96200-02</t>
    </r>
  </si>
  <si>
    <r>
      <rPr>
        <sz val="9"/>
        <rFont val="Arial"/>
        <family val="2"/>
      </rPr>
      <t xml:space="preserve">Subkutano davanje farmakološkog sredstva, anti-infektivno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</si>
  <si>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96200-04</t>
    </r>
  </si>
  <si>
    <r>
      <rPr>
        <sz val="9"/>
        <rFont val="Arial"/>
        <family val="2"/>
      </rPr>
      <t>Subkutano davanje farmakološkog sredstva, antidot</t>
    </r>
  </si>
  <si>
    <r>
      <rPr>
        <sz val="10"/>
        <rFont val="Arial"/>
        <family val="2"/>
      </rPr>
      <t>96200-06</t>
    </r>
  </si>
  <si>
    <r>
      <rPr>
        <sz val="9"/>
        <rFont val="Arial"/>
        <family val="2"/>
      </rPr>
      <t>Subkutano davanje farmakološkog sredstva, insulin</t>
    </r>
  </si>
  <si>
    <r>
      <rPr>
        <sz val="10"/>
        <rFont val="Arial"/>
        <family val="2"/>
      </rPr>
      <t>96200-09</t>
    </r>
  </si>
  <si>
    <r>
      <rPr>
        <sz val="9"/>
        <rFont val="Arial"/>
        <family val="2"/>
      </rPr>
      <t xml:space="preserve">Subkutano davanje farmakološkog sredstva, drugo i
</t>
    </r>
    <r>
      <rPr>
        <sz val="9"/>
        <rFont val="Arial"/>
        <family val="2"/>
      </rPr>
      <t>neklasifikovano farmakkološko sredstvo</t>
    </r>
  </si>
  <si>
    <r>
      <rPr>
        <sz val="10"/>
        <rFont val="Arial"/>
        <family val="2"/>
      </rPr>
      <t>96200-09bc</t>
    </r>
  </si>
  <si>
    <r>
      <rPr>
        <sz val="9"/>
        <rFont val="Arial"/>
        <family val="2"/>
      </rPr>
      <t xml:space="preserve">Subkutano davanje farmakološkog sredstva, drugo i
</t>
    </r>
    <r>
      <rPr>
        <sz val="9"/>
        <rFont val="Arial"/>
        <family val="2"/>
      </rPr>
      <t>neklasifikovano farmakkološko sredstvo bez cene</t>
    </r>
  </si>
  <si>
    <r>
      <rPr>
        <sz val="10"/>
        <rFont val="Arial"/>
        <family val="2"/>
      </rPr>
      <t>96202-07</t>
    </r>
  </si>
  <si>
    <r>
      <rPr>
        <sz val="9"/>
        <rFont val="Arial"/>
        <family val="2"/>
      </rPr>
      <t>Enteralno davanje farmakološkog sredstva, hranljiva supstanca</t>
    </r>
  </si>
  <si>
    <r>
      <rPr>
        <sz val="10"/>
        <rFont val="Arial"/>
        <family val="2"/>
      </rPr>
      <t>96202-09</t>
    </r>
  </si>
  <si>
    <r>
      <rPr>
        <sz val="9"/>
        <rFont val="Arial"/>
        <family val="2"/>
      </rPr>
      <t xml:space="preserve">Enteralno davanje farmakološkog sredstva, drugo i
</t>
    </r>
    <r>
      <rPr>
        <sz val="9"/>
        <rFont val="Arial"/>
        <family val="2"/>
      </rPr>
      <t>neklasifikovano farmakološko sredstvo</t>
    </r>
  </si>
  <si>
    <r>
      <rPr>
        <sz val="10"/>
        <rFont val="Arial"/>
        <family val="2"/>
      </rPr>
      <t>96203-00</t>
    </r>
  </si>
  <si>
    <r>
      <rPr>
        <sz val="9"/>
        <rFont val="Arial"/>
        <family val="2"/>
      </rPr>
      <t xml:space="preserve">Oralno davanje farmakološkog sredstva, antineoplastično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</si>
  <si>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96203-01</t>
    </r>
  </si>
  <si>
    <r>
      <rPr>
        <sz val="9"/>
        <rFont val="Arial"/>
        <family val="2"/>
      </rPr>
      <t>Oralno davanje farmakološkog sredstva, trombolitičko sredstvo</t>
    </r>
  </si>
  <si>
    <r>
      <rPr>
        <sz val="10"/>
        <rFont val="Arial"/>
        <family val="2"/>
      </rPr>
      <t>96203-02</t>
    </r>
  </si>
  <si>
    <r>
      <rPr>
        <sz val="9"/>
        <rFont val="Arial"/>
        <family val="2"/>
      </rPr>
      <t>Oralno davanje farmakološkog sredstva, anti-infektivno sredstvo</t>
    </r>
  </si>
  <si>
    <r>
      <rPr>
        <sz val="10"/>
        <rFont val="Arial"/>
        <family val="2"/>
      </rPr>
      <t>96203-03</t>
    </r>
  </si>
  <si>
    <r>
      <rPr>
        <sz val="9"/>
        <rFont val="Arial"/>
        <family val="2"/>
      </rPr>
      <t>Oralno davanje farmakološkog sredstva, steroid</t>
    </r>
  </si>
  <si>
    <r>
      <rPr>
        <sz val="10"/>
        <rFont val="Arial"/>
        <family val="2"/>
      </rPr>
      <t>96203-04</t>
    </r>
  </si>
  <si>
    <r>
      <rPr>
        <sz val="9"/>
        <rFont val="Arial"/>
        <family val="2"/>
      </rPr>
      <t>Oralno davanje farmakološkog sredstva, antidot</t>
    </r>
  </si>
  <si>
    <r>
      <rPr>
        <sz val="10"/>
        <rFont val="Arial"/>
        <family val="2"/>
      </rPr>
      <t>96203-06</t>
    </r>
  </si>
  <si>
    <r>
      <rPr>
        <sz val="9"/>
        <rFont val="Arial"/>
        <family val="2"/>
      </rPr>
      <t>Oralno davanje farmakološkog sredstva, insulin</t>
    </r>
  </si>
  <si>
    <r>
      <rPr>
        <sz val="10"/>
        <rFont val="Arial"/>
        <family val="2"/>
      </rPr>
      <t>96203-07</t>
    </r>
  </si>
  <si>
    <r>
      <rPr>
        <sz val="9"/>
        <rFont val="Arial"/>
        <family val="2"/>
      </rPr>
      <t>Oralno davanje farmakološkog sredstva, hranljiva supstanca</t>
    </r>
  </si>
  <si>
    <r>
      <rPr>
        <sz val="10"/>
        <rFont val="Arial"/>
        <family val="2"/>
      </rPr>
      <t>96203-08</t>
    </r>
  </si>
  <si>
    <r>
      <rPr>
        <sz val="9"/>
        <rFont val="Arial"/>
        <family val="2"/>
      </rPr>
      <t>Oralno davanje farmakološkog sredstva, elektrolit</t>
    </r>
  </si>
  <si>
    <r>
      <rPr>
        <sz val="10"/>
        <rFont val="Arial"/>
        <family val="2"/>
      </rPr>
      <t>96203-09</t>
    </r>
  </si>
  <si>
    <r>
      <rPr>
        <sz val="9"/>
        <rFont val="Arial"/>
        <family val="2"/>
      </rPr>
      <t xml:space="preserve">Oralno davanje farmakološkog sredstva, drugo i neklasifikovano
</t>
    </r>
    <r>
      <rPr>
        <sz val="9"/>
        <rFont val="Arial"/>
        <family val="2"/>
      </rPr>
      <t>farmakološko sredstvo</t>
    </r>
  </si>
  <si>
    <r>
      <rPr>
        <sz val="10"/>
        <rFont val="Arial"/>
        <family val="2"/>
      </rPr>
      <t>96205-00</t>
    </r>
  </si>
  <si>
    <r>
      <rPr>
        <sz val="9"/>
        <rFont val="Arial"/>
        <family val="2"/>
      </rPr>
      <t xml:space="preserve">Neki drugi način davanja farmakološkog sredstva,
</t>
    </r>
    <r>
      <rPr>
        <sz val="9"/>
        <rFont val="Arial"/>
        <family val="2"/>
      </rPr>
      <t>antineoplastično sredstvo</t>
    </r>
  </si>
  <si>
    <r>
      <rPr>
        <sz val="10"/>
        <rFont val="Arial"/>
        <family val="2"/>
      </rPr>
      <t>96205-02</t>
    </r>
  </si>
  <si>
    <r>
      <rPr>
        <sz val="9"/>
        <rFont val="Arial"/>
        <family val="2"/>
      </rPr>
      <t xml:space="preserve">Neki drugi način davanja farmakološkog sredstva, anti-infektivno
</t>
    </r>
    <r>
      <rPr>
        <sz val="9"/>
        <rFont val="Arial"/>
        <family val="2"/>
      </rPr>
      <t>sredstvo</t>
    </r>
  </si>
  <si>
    <r>
      <rPr>
        <sz val="10"/>
        <rFont val="Arial"/>
        <family val="2"/>
      </rPr>
      <t>96205-03</t>
    </r>
  </si>
  <si>
    <r>
      <rPr>
        <sz val="9"/>
        <rFont val="Arial"/>
        <family val="2"/>
      </rPr>
      <t>Neki drugi način davanja farmakološkog sredstva, steroid</t>
    </r>
  </si>
  <si>
    <r>
      <rPr>
        <sz val="10"/>
        <rFont val="Arial"/>
        <family val="2"/>
      </rPr>
      <t>96205-08</t>
    </r>
  </si>
  <si>
    <r>
      <rPr>
        <sz val="9"/>
        <rFont val="Arial"/>
        <family val="2"/>
      </rPr>
      <t>Neki drugi način davanja farmakološkog sredstva, elektrolit</t>
    </r>
  </si>
  <si>
    <r>
      <rPr>
        <sz val="10"/>
        <rFont val="Arial"/>
        <family val="2"/>
      </rPr>
      <t>96205-09</t>
    </r>
  </si>
  <si>
    <r>
      <rPr>
        <sz val="9"/>
        <rFont val="Arial"/>
        <family val="2"/>
      </rPr>
      <t xml:space="preserve">Neki drugi način davanja farmakološkog sredstva, drugo i
</t>
    </r>
    <r>
      <rPr>
        <sz val="9"/>
        <rFont val="Arial"/>
        <family val="2"/>
      </rPr>
      <t>neklasifikovano farmakološko sredstvo</t>
    </r>
  </si>
  <si>
    <r>
      <rPr>
        <sz val="10"/>
        <rFont val="Arial"/>
        <family val="2"/>
      </rPr>
      <t>96206-02</t>
    </r>
  </si>
  <si>
    <r>
      <rPr>
        <sz val="9"/>
        <rFont val="Arial"/>
        <family val="2"/>
      </rPr>
      <t xml:space="preserve">Nenaznačen način davanja farmakološkog sredstva, anti-
</t>
    </r>
    <r>
      <rPr>
        <sz val="9"/>
        <rFont val="Arial"/>
        <family val="2"/>
      </rPr>
      <t>infektivno sredstvo</t>
    </r>
  </si>
  <si>
    <r>
      <rPr>
        <sz val="10"/>
        <rFont val="Arial"/>
        <family val="2"/>
      </rPr>
      <t>96206-03</t>
    </r>
  </si>
  <si>
    <r>
      <rPr>
        <sz val="9"/>
        <rFont val="Arial"/>
        <family val="2"/>
      </rPr>
      <t>Nenaznačen način davanja farmakološkog sredstva, steroid</t>
    </r>
  </si>
  <si>
    <r>
      <rPr>
        <sz val="10"/>
        <rFont val="Arial"/>
        <family val="2"/>
      </rPr>
      <t>96206-06</t>
    </r>
  </si>
  <si>
    <r>
      <rPr>
        <sz val="9"/>
        <rFont val="Arial"/>
        <family val="2"/>
      </rPr>
      <t>Nenaznačen način davanja farmakološkog sredstva, insulin</t>
    </r>
  </si>
  <si>
    <r>
      <rPr>
        <sz val="10"/>
        <rFont val="Arial"/>
        <family val="2"/>
      </rPr>
      <t>96206-09</t>
    </r>
  </si>
  <si>
    <r>
      <rPr>
        <sz val="9"/>
        <rFont val="Arial"/>
        <family val="2"/>
      </rPr>
      <t xml:space="preserve">Nenaznačen način davanja farmakološkog sredstva, drugo i
</t>
    </r>
    <r>
      <rPr>
        <sz val="9"/>
        <rFont val="Arial"/>
        <family val="2"/>
      </rPr>
      <t>neklasifikovano farmakološko sredstvo</t>
    </r>
  </si>
  <si>
    <r>
      <rPr>
        <sz val="10"/>
        <rFont val="Arial"/>
        <family val="2"/>
      </rPr>
      <t>96215-00</t>
    </r>
  </si>
  <si>
    <r>
      <rPr>
        <sz val="9"/>
        <rFont val="Arial"/>
        <family val="2"/>
      </rPr>
      <t>Incizija i drenaža lezija u usnoj šupljini</t>
    </r>
  </si>
  <si>
    <r>
      <rPr>
        <sz val="10"/>
        <rFont val="Arial"/>
        <family val="2"/>
      </rPr>
      <t>97013-00</t>
    </r>
  </si>
  <si>
    <r>
      <rPr>
        <sz val="9"/>
        <rFont val="Arial"/>
        <family val="2"/>
      </rPr>
      <t>Delimični oralni pregled</t>
    </r>
  </si>
  <si>
    <r>
      <rPr>
        <sz val="10"/>
        <rFont val="Arial"/>
        <family val="2"/>
      </rPr>
      <t>97213-00</t>
    </r>
  </si>
  <si>
    <r>
      <rPr>
        <sz val="9"/>
        <rFont val="Arial"/>
        <family val="2"/>
      </rPr>
      <t>Lečenje akutne parodontalne infekcije</t>
    </r>
  </si>
  <si>
    <r>
      <rPr>
        <sz val="10"/>
        <rFont val="Arial"/>
        <family val="2"/>
      </rPr>
      <t>A58900-00</t>
    </r>
  </si>
  <si>
    <r>
      <rPr>
        <sz val="10"/>
        <rFont val="Arial"/>
        <family val="2"/>
      </rPr>
      <t>b007</t>
    </r>
  </si>
  <si>
    <r>
      <rPr>
        <sz val="9"/>
        <rFont val="Arial"/>
        <family val="2"/>
      </rPr>
      <t>Privatni I pregled</t>
    </r>
  </si>
  <si>
    <r>
      <rPr>
        <sz val="10"/>
        <rFont val="Arial"/>
        <family val="2"/>
      </rPr>
      <t>BD0269</t>
    </r>
  </si>
  <si>
    <r>
      <rPr>
        <sz val="9"/>
        <rFont val="Arial"/>
        <family val="2"/>
      </rPr>
      <t>Pratilac</t>
    </r>
  </si>
  <si>
    <r>
      <rPr>
        <sz val="10"/>
        <rFont val="Arial"/>
        <family val="2"/>
      </rPr>
      <t>BD0300</t>
    </r>
  </si>
  <si>
    <r>
      <rPr>
        <sz val="9"/>
        <rFont val="Arial"/>
        <family val="2"/>
      </rPr>
      <t>BO dan</t>
    </r>
  </si>
  <si>
    <r>
      <rPr>
        <sz val="10"/>
        <rFont val="Arial"/>
        <family val="2"/>
      </rPr>
      <t>BD0302</t>
    </r>
  </si>
  <si>
    <r>
      <rPr>
        <sz val="9"/>
        <rFont val="Arial"/>
        <family val="2"/>
      </rPr>
      <t>BO dan - Neonatologija</t>
    </r>
  </si>
  <si>
    <r>
      <rPr>
        <sz val="10"/>
        <rFont val="Arial"/>
        <family val="2"/>
      </rPr>
      <t>BD0303</t>
    </r>
  </si>
  <si>
    <r>
      <rPr>
        <sz val="9"/>
        <rFont val="Arial"/>
        <family val="2"/>
      </rPr>
      <t>BO dan - Pedijatrija</t>
    </r>
  </si>
  <si>
    <r>
      <rPr>
        <sz val="10"/>
        <rFont val="Arial"/>
        <family val="2"/>
      </rPr>
      <t>BD0304</t>
    </r>
  </si>
  <si>
    <r>
      <rPr>
        <sz val="9"/>
        <rFont val="Arial"/>
        <family val="2"/>
      </rPr>
      <t>BO dan - Pratilac</t>
    </r>
  </si>
  <si>
    <r>
      <rPr>
        <sz val="10"/>
        <rFont val="Arial"/>
        <family val="2"/>
      </rPr>
      <t>BD0305</t>
    </r>
  </si>
  <si>
    <r>
      <rPr>
        <sz val="9"/>
        <rFont val="Arial"/>
        <family val="2"/>
      </rPr>
      <t>Dnevna bolnica</t>
    </r>
  </si>
  <si>
    <r>
      <rPr>
        <sz val="10"/>
        <rFont val="Arial"/>
        <family val="2"/>
      </rPr>
      <t>BD0306</t>
    </r>
  </si>
  <si>
    <r>
      <rPr>
        <sz val="9"/>
        <rFont val="Arial"/>
        <family val="2"/>
      </rPr>
      <t>Bo dan - Psihijatrija</t>
    </r>
  </si>
  <si>
    <r>
      <rPr>
        <sz val="10"/>
        <rFont val="Arial"/>
        <family val="2"/>
      </rPr>
      <t>L000018</t>
    </r>
  </si>
  <si>
    <r>
      <rPr>
        <sz val="9"/>
        <rFont val="Arial"/>
        <family val="2"/>
      </rPr>
      <t>Uzorkovanje krvi (mikrouzorkovanje)</t>
    </r>
  </si>
  <si>
    <r>
      <rPr>
        <sz val="10"/>
        <rFont val="Arial"/>
        <family val="2"/>
      </rPr>
      <t>L000026</t>
    </r>
  </si>
  <si>
    <r>
      <rPr>
        <sz val="9"/>
        <rFont val="Arial"/>
        <family val="2"/>
      </rPr>
      <t>Uzorkovanje krvi (venepunkcija)</t>
    </r>
  </si>
  <si>
    <r>
      <rPr>
        <sz val="10"/>
        <rFont val="Arial"/>
        <family val="2"/>
      </rPr>
      <t>L000034</t>
    </r>
  </si>
  <si>
    <r>
      <rPr>
        <sz val="9"/>
        <rFont val="Arial"/>
        <family val="2"/>
      </rPr>
      <t>Uzorkovanje drugih bioloških materijala u laboratoriji</t>
    </r>
  </si>
  <si>
    <r>
      <rPr>
        <sz val="10"/>
        <rFont val="Arial"/>
        <family val="2"/>
      </rPr>
      <t>L000042</t>
    </r>
  </si>
  <si>
    <r>
      <rPr>
        <sz val="9"/>
        <rFont val="Arial"/>
        <family val="2"/>
      </rPr>
      <t xml:space="preserve">Prijem, kontrola kvaliteta uzorka i priprema uzorka za
</t>
    </r>
    <r>
      <rPr>
        <sz val="9"/>
        <rFont val="Arial"/>
        <family val="2"/>
      </rPr>
      <t>laboratorijska ispitivanja*</t>
    </r>
  </si>
  <si>
    <r>
      <rPr>
        <sz val="10"/>
        <rFont val="Arial"/>
        <family val="2"/>
      </rPr>
      <t>L000075</t>
    </r>
  </si>
  <si>
    <r>
      <rPr>
        <sz val="9"/>
        <rFont val="Arial"/>
        <family val="2"/>
      </rPr>
      <t>Određivanje acidobaznog statusa u krvi</t>
    </r>
  </si>
  <si>
    <r>
      <rPr>
        <sz val="10"/>
        <rFont val="Arial"/>
        <family val="2"/>
      </rPr>
      <t>L000331</t>
    </r>
  </si>
  <si>
    <r>
      <rPr>
        <sz val="9"/>
        <rFont val="Arial"/>
        <family val="2"/>
      </rPr>
      <t xml:space="preserve">Glukoza tolerans test (test opterećenja glukozom, GTT-oralni) -
</t>
    </r>
    <r>
      <rPr>
        <sz val="9"/>
        <rFont val="Arial"/>
        <family val="2"/>
      </rPr>
      <t>glukoza u krvi</t>
    </r>
  </si>
  <si>
    <r>
      <rPr>
        <sz val="10"/>
        <rFont val="Arial"/>
        <family val="2"/>
      </rPr>
      <t>L000414</t>
    </r>
  </si>
  <si>
    <r>
      <rPr>
        <sz val="9"/>
        <rFont val="Arial"/>
        <family val="2"/>
      </rPr>
      <t xml:space="preserve">Hemoglobin A1c (glikohemoglobin, HbA1c) u krvi,
</t>
    </r>
    <r>
      <rPr>
        <sz val="9"/>
        <rFont val="Arial"/>
        <family val="2"/>
      </rPr>
      <t>imunoturbidimetrija</t>
    </r>
  </si>
  <si>
    <r>
      <rPr>
        <sz val="10"/>
        <rFont val="Arial"/>
        <family val="2"/>
      </rPr>
      <t>L000836</t>
    </r>
  </si>
  <si>
    <r>
      <rPr>
        <sz val="9"/>
        <rFont val="Arial"/>
        <family val="2"/>
      </rPr>
      <t>Troponin I u krvi - POCT metodom</t>
    </r>
  </si>
  <si>
    <r>
      <rPr>
        <sz val="10"/>
        <rFont val="Arial"/>
        <family val="2"/>
      </rPr>
      <t>L001057</t>
    </r>
  </si>
  <si>
    <r>
      <rPr>
        <sz val="9"/>
        <rFont val="Arial"/>
        <family val="2"/>
      </rPr>
      <t xml:space="preserve">Alanin aminotransferaza (ALT) u serumu/plazmi,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</si>
  <si>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L001081</t>
    </r>
  </si>
  <si>
    <r>
      <rPr>
        <sz val="9"/>
        <rFont val="Arial"/>
        <family val="2"/>
      </rPr>
      <t>Albumin u serumu/plazmi, spektrofotometrija</t>
    </r>
  </si>
  <si>
    <r>
      <rPr>
        <sz val="10"/>
        <rFont val="Arial"/>
        <family val="2"/>
      </rPr>
      <t>L001198</t>
    </r>
  </si>
  <si>
    <r>
      <rPr>
        <sz val="9"/>
        <rFont val="Arial"/>
        <family val="2"/>
      </rPr>
      <t>Alfa–amilaza u serumu/plazmi, spektrofotometrija</t>
    </r>
  </si>
  <si>
    <r>
      <rPr>
        <sz val="10"/>
        <rFont val="Arial"/>
        <family val="2"/>
      </rPr>
      <t>L001214</t>
    </r>
  </si>
  <si>
    <r>
      <rPr>
        <sz val="9"/>
        <rFont val="Arial"/>
        <family val="2"/>
      </rPr>
      <t xml:space="preserve">Alfa–fetoprotein (AFP)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</si>
  <si>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L001255</t>
    </r>
  </si>
  <si>
    <r>
      <rPr>
        <sz val="9"/>
        <rFont val="Arial"/>
        <family val="2"/>
      </rPr>
      <t>Alkalna fosfataza (ALP) u serumu/plazmi, spektrofotometrija</t>
    </r>
  </si>
  <si>
    <r>
      <rPr>
        <sz val="10"/>
        <rFont val="Arial"/>
        <family val="2"/>
      </rPr>
      <t>L001651</t>
    </r>
  </si>
  <si>
    <r>
      <rPr>
        <sz val="9"/>
        <rFont val="Arial"/>
        <family val="2"/>
      </rPr>
      <t xml:space="preserve">Aspartat aminotransferaza (AST) u serumu/plazmi,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</si>
  <si>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L001800</t>
    </r>
  </si>
  <si>
    <r>
      <rPr>
        <sz val="9"/>
        <rFont val="Arial"/>
        <family val="2"/>
      </rPr>
      <t xml:space="preserve">Beta–horiogonadotropin, ukupan (beta–hCG, fβhCG) u
</t>
    </r>
    <r>
      <rPr>
        <sz val="9"/>
        <rFont val="Arial"/>
        <family val="2"/>
      </rPr>
      <t>serumu/plazmi, CMIA/ECLIA/CLIA/TRACE</t>
    </r>
  </si>
  <si>
    <r>
      <rPr>
        <sz val="10"/>
        <rFont val="Arial"/>
        <family val="2"/>
      </rPr>
      <t>L001867</t>
    </r>
  </si>
  <si>
    <r>
      <rPr>
        <sz val="9"/>
        <rFont val="Arial"/>
        <family val="2"/>
      </rPr>
      <t xml:space="preserve">Bikarbonati (ugljen–dioksid, ukupan) u serumu/plazmi,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</si>
  <si>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L001891</t>
    </r>
  </si>
  <si>
    <r>
      <rPr>
        <sz val="9"/>
        <rFont val="Arial"/>
        <family val="2"/>
      </rPr>
      <t>Bilirubin (direktan) u serumu/plazmi, spektrofotometrija</t>
    </r>
  </si>
  <si>
    <r>
      <rPr>
        <sz val="10"/>
        <rFont val="Arial"/>
        <family val="2"/>
      </rPr>
      <t>L001917</t>
    </r>
  </si>
  <si>
    <r>
      <rPr>
        <sz val="9"/>
        <rFont val="Arial"/>
        <family val="2"/>
      </rPr>
      <t>Bilirubin (ukupan) u serumu, spektrofotometrija</t>
    </r>
  </si>
  <si>
    <r>
      <rPr>
        <sz val="10"/>
        <rFont val="Arial"/>
        <family val="2"/>
      </rPr>
      <t>L001925</t>
    </r>
  </si>
  <si>
    <r>
      <rPr>
        <sz val="9"/>
        <rFont val="Arial"/>
        <family val="2"/>
      </rPr>
      <t xml:space="preserve">BNP (B–tip natriuretskog peptida)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</si>
  <si>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L002055</t>
    </r>
  </si>
  <si>
    <r>
      <rPr>
        <sz val="9"/>
        <rFont val="Arial"/>
        <family val="2"/>
      </rPr>
      <t>C–reaktivni protein (CRP) u serumu, imunoturbidimetrija</t>
    </r>
  </si>
  <si>
    <r>
      <rPr>
        <sz val="10"/>
        <rFont val="Arial"/>
        <family val="2"/>
      </rPr>
      <t>L002360</t>
    </r>
  </si>
  <si>
    <r>
      <rPr>
        <sz val="9"/>
        <rFont val="Arial"/>
        <family val="2"/>
      </rPr>
      <t>Feritin u serumu - imunohemijski</t>
    </r>
  </si>
  <si>
    <r>
      <rPr>
        <sz val="10"/>
        <rFont val="Arial"/>
        <family val="2"/>
      </rPr>
      <t>L002493</t>
    </r>
  </si>
  <si>
    <r>
      <rPr>
        <sz val="9"/>
        <rFont val="Arial"/>
        <family val="2"/>
      </rPr>
      <t>Fosfat, neorganski u serumu/plazmi, spektrofotometrija</t>
    </r>
  </si>
  <si>
    <r>
      <rPr>
        <sz val="10"/>
        <rFont val="Arial"/>
        <family val="2"/>
      </rPr>
      <t>L002543</t>
    </r>
  </si>
  <si>
    <r>
      <rPr>
        <sz val="9"/>
        <rFont val="Arial"/>
        <family val="2"/>
      </rPr>
      <t xml:space="preserve">Gama–glutamil transferaza (gama–GT) u serumu/plazmi,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</si>
  <si>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L002618</t>
    </r>
  </si>
  <si>
    <r>
      <rPr>
        <sz val="9"/>
        <rFont val="Arial"/>
        <family val="2"/>
      </rPr>
      <t>Glukoza u serumu/plazmi, spektrofotometrija</t>
    </r>
  </si>
  <si>
    <r>
      <rPr>
        <sz val="10"/>
        <rFont val="Arial"/>
        <family val="2"/>
      </rPr>
      <t>L002667</t>
    </r>
  </si>
  <si>
    <r>
      <rPr>
        <sz val="9"/>
        <rFont val="Arial"/>
        <family val="2"/>
      </rPr>
      <t>Gvožđe u serumu, spektrofotometrija</t>
    </r>
  </si>
  <si>
    <r>
      <rPr>
        <sz val="10"/>
        <rFont val="Arial"/>
        <family val="2"/>
      </rPr>
      <t>L002766</t>
    </r>
  </si>
  <si>
    <r>
      <rPr>
        <sz val="9"/>
        <rFont val="Arial"/>
        <family val="2"/>
      </rPr>
      <t>Hloridi u serumu/plazmi, potenciometrija</t>
    </r>
  </si>
  <si>
    <r>
      <rPr>
        <sz val="10"/>
        <rFont val="Arial"/>
        <family val="2"/>
      </rPr>
      <t>L002816</t>
    </r>
  </si>
  <si>
    <r>
      <rPr>
        <sz val="9"/>
        <rFont val="Arial"/>
        <family val="2"/>
      </rPr>
      <t>Holesterol (ukupan) u serumu/plazmi, spektrofotometrija</t>
    </r>
  </si>
  <si>
    <r>
      <rPr>
        <sz val="10"/>
        <rFont val="Arial"/>
        <family val="2"/>
      </rPr>
      <t>L002857</t>
    </r>
  </si>
  <si>
    <r>
      <rPr>
        <sz val="9"/>
        <rFont val="Arial"/>
        <family val="2"/>
      </rPr>
      <t>HDL–holesterol u serumu/plazmi, spektrofotometrija</t>
    </r>
  </si>
  <si>
    <r>
      <rPr>
        <sz val="10"/>
        <rFont val="Arial"/>
        <family val="2"/>
      </rPr>
      <t>L002873</t>
    </r>
  </si>
  <si>
    <r>
      <rPr>
        <sz val="9"/>
        <rFont val="Arial"/>
        <family val="2"/>
      </rPr>
      <t>LDL–holesterol u serumu/plazmi, izračunavanje</t>
    </r>
  </si>
  <si>
    <r>
      <rPr>
        <sz val="10"/>
        <rFont val="Arial"/>
        <family val="2"/>
      </rPr>
      <t>L003137</t>
    </r>
  </si>
  <si>
    <r>
      <rPr>
        <sz val="9"/>
        <rFont val="Arial"/>
        <family val="2"/>
      </rPr>
      <t>Imunoglobulin E (IgE) u serumu/plazmi, nefelometrija</t>
    </r>
  </si>
  <si>
    <r>
      <rPr>
        <sz val="10"/>
        <rFont val="Arial"/>
        <family val="2"/>
      </rPr>
      <t>L003327</t>
    </r>
  </si>
  <si>
    <r>
      <rPr>
        <sz val="9"/>
        <rFont val="Arial"/>
        <family val="2"/>
      </rPr>
      <t>Insulin u serumu/plazmi, CMIA/ECLIA/CLIA/TRACE</t>
    </r>
  </si>
  <si>
    <r>
      <rPr>
        <sz val="10"/>
        <rFont val="Arial"/>
        <family val="2"/>
      </rPr>
      <t>L003517</t>
    </r>
  </si>
  <si>
    <r>
      <rPr>
        <sz val="9"/>
        <rFont val="Arial"/>
        <family val="2"/>
      </rPr>
      <t>Interleukin–6 u serumu/plazmi, ECLIA</t>
    </r>
  </si>
  <si>
    <r>
      <rPr>
        <sz val="10"/>
        <rFont val="Arial"/>
        <family val="2"/>
      </rPr>
      <t>L003749</t>
    </r>
  </si>
  <si>
    <r>
      <rPr>
        <sz val="9"/>
        <rFont val="Arial"/>
        <family val="2"/>
      </rPr>
      <t>Kalcijum u serumu/plazmi, spektrofotometrija</t>
    </r>
  </si>
  <si>
    <r>
      <rPr>
        <sz val="10"/>
        <rFont val="Arial"/>
        <family val="2"/>
      </rPr>
      <t>L003780</t>
    </r>
  </si>
  <si>
    <r>
      <rPr>
        <sz val="9"/>
        <rFont val="Arial"/>
        <family val="2"/>
      </rPr>
      <t>Kalijum u serumu/plazmi, potenciometrija</t>
    </r>
  </si>
  <si>
    <r>
      <rPr>
        <sz val="10"/>
        <rFont val="Arial"/>
        <family val="2"/>
      </rPr>
      <t>L003830</t>
    </r>
  </si>
  <si>
    <r>
      <rPr>
        <sz val="9"/>
        <rFont val="Arial"/>
        <family val="2"/>
      </rPr>
      <t xml:space="preserve">Karcinoembrioni antigen (CEA)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</si>
  <si>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L003848</t>
    </r>
  </si>
  <si>
    <r>
      <rPr>
        <sz val="9"/>
        <rFont val="Arial"/>
        <family val="2"/>
      </rPr>
      <t xml:space="preserve">Karcinoma antigen CA 125 (CA 125)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</si>
  <si>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L003855</t>
    </r>
  </si>
  <si>
    <r>
      <rPr>
        <sz val="9"/>
        <rFont val="Arial"/>
        <family val="2"/>
      </rPr>
      <t xml:space="preserve">Karcinoma antigen CA 15–3 (CA 15–3)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</si>
  <si>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L003863</t>
    </r>
  </si>
  <si>
    <r>
      <rPr>
        <sz val="9"/>
        <rFont val="Arial"/>
        <family val="2"/>
      </rPr>
      <t xml:space="preserve">Karcinoma antigen CA 19–9 (CA 19–9)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</si>
  <si>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L004234</t>
    </r>
  </si>
  <si>
    <r>
      <rPr>
        <sz val="9"/>
        <rFont val="Arial"/>
        <family val="2"/>
      </rPr>
      <t>Kreatin kinaza (CK) u serumu/plazmi, spektrofotometrija</t>
    </r>
  </si>
  <si>
    <r>
      <rPr>
        <sz val="10"/>
        <rFont val="Arial"/>
        <family val="2"/>
      </rPr>
      <t>L004259</t>
    </r>
  </si>
  <si>
    <r>
      <rPr>
        <sz val="9"/>
        <rFont val="Arial"/>
        <family val="2"/>
      </rPr>
      <t>Kreatin kinaza CK-MB, mass u serumu</t>
    </r>
  </si>
  <si>
    <r>
      <rPr>
        <sz val="10"/>
        <rFont val="Arial"/>
        <family val="2"/>
      </rPr>
      <t>L004291</t>
    </r>
  </si>
  <si>
    <r>
      <rPr>
        <sz val="9"/>
        <rFont val="Arial"/>
        <family val="2"/>
      </rPr>
      <t>Kreatinin klirens u serumu</t>
    </r>
  </si>
  <si>
    <r>
      <rPr>
        <sz val="10"/>
        <rFont val="Arial"/>
        <family val="2"/>
      </rPr>
      <t>L004317</t>
    </r>
  </si>
  <si>
    <r>
      <rPr>
        <sz val="9"/>
        <rFont val="Arial"/>
        <family val="2"/>
      </rPr>
      <t>Kreatinin u serumu, spektrofotometrija</t>
    </r>
  </si>
  <si>
    <r>
      <rPr>
        <sz val="10"/>
        <rFont val="Arial"/>
        <family val="2"/>
      </rPr>
      <t>L004416</t>
    </r>
  </si>
  <si>
    <r>
      <rPr>
        <sz val="9"/>
        <rFont val="Arial"/>
        <family val="2"/>
      </rPr>
      <t>Laktat dehidrogenaza (LDH) u serumu/plazmi, spektrofotometrija</t>
    </r>
  </si>
  <si>
    <r>
      <rPr>
        <sz val="10"/>
        <rFont val="Arial"/>
        <family val="2"/>
      </rPr>
      <t>L004655</t>
    </r>
  </si>
  <si>
    <r>
      <rPr>
        <sz val="9"/>
        <rFont val="Arial"/>
        <family val="2"/>
      </rPr>
      <t>Magnezijum u serumu/plazmi, spektrofotometrija</t>
    </r>
  </si>
  <si>
    <r>
      <rPr>
        <sz val="10"/>
        <rFont val="Arial"/>
        <family val="2"/>
      </rPr>
      <t>L004812</t>
    </r>
  </si>
  <si>
    <r>
      <rPr>
        <sz val="9"/>
        <rFont val="Arial"/>
        <family val="2"/>
      </rPr>
      <t>Mokraćna kiselina u serumu/plazmi, spektrofotometrija</t>
    </r>
  </si>
  <si>
    <r>
      <rPr>
        <sz val="10"/>
        <rFont val="Arial"/>
        <family val="2"/>
      </rPr>
      <t>L004879</t>
    </r>
  </si>
  <si>
    <r>
      <rPr>
        <sz val="9"/>
        <rFont val="Arial"/>
        <family val="2"/>
      </rPr>
      <t>Natrijum u serumu/plazmi, potenciometrija</t>
    </r>
  </si>
  <si>
    <r>
      <rPr>
        <sz val="10"/>
        <rFont val="Arial"/>
        <family val="2"/>
      </rPr>
      <t>L005132</t>
    </r>
  </si>
  <si>
    <r>
      <rPr>
        <sz val="9"/>
        <rFont val="Arial"/>
        <family val="2"/>
      </rPr>
      <t xml:space="preserve">Parathormon (paratiroidni hormon, PTH)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</si>
  <si>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L005256</t>
    </r>
  </si>
  <si>
    <r>
      <rPr>
        <sz val="9"/>
        <rFont val="Arial"/>
        <family val="2"/>
      </rPr>
      <t>Progesteron (P4) u serumu/plazmi, CMIA/ECLIA/CLIA/TRACE</t>
    </r>
  </si>
  <si>
    <r>
      <rPr>
        <sz val="10"/>
        <rFont val="Arial"/>
        <family val="2"/>
      </rPr>
      <t>L005298</t>
    </r>
  </si>
  <si>
    <r>
      <rPr>
        <sz val="9"/>
        <rFont val="Arial"/>
        <family val="2"/>
      </rPr>
      <t xml:space="preserve">Prokalcitonin (PCT) u serumu/plazmi,
</t>
    </r>
    <r>
      <rPr>
        <sz val="9"/>
        <rFont val="Arial"/>
        <family val="2"/>
      </rPr>
      <t>CMIA/ECLIA/CLIA/TRACE/ELFA</t>
    </r>
  </si>
  <si>
    <r>
      <rPr>
        <sz val="10"/>
        <rFont val="Arial"/>
        <family val="2"/>
      </rPr>
      <t>L005306</t>
    </r>
  </si>
  <si>
    <r>
      <rPr>
        <sz val="9"/>
        <rFont val="Arial"/>
        <family val="2"/>
      </rPr>
      <t>Prolaktin (PRL) u serumu/plazmi, CMIA/ECLIA/CLIA/TRACE</t>
    </r>
  </si>
  <si>
    <r>
      <rPr>
        <sz val="10"/>
        <rFont val="Arial"/>
        <family val="2"/>
      </rPr>
      <t>L005330</t>
    </r>
  </si>
  <si>
    <r>
      <rPr>
        <sz val="9"/>
        <rFont val="Arial"/>
        <family val="2"/>
      </rPr>
      <t xml:space="preserve">Prostatični specifični antigen, slobodan (fPSA)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</si>
  <si>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L005355</t>
    </r>
  </si>
  <si>
    <r>
      <rPr>
        <sz val="9"/>
        <rFont val="Arial"/>
        <family val="2"/>
      </rPr>
      <t xml:space="preserve">Prostatični specifični antigen, ukupan (PSA)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</si>
  <si>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L005439</t>
    </r>
  </si>
  <si>
    <r>
      <rPr>
        <sz val="9"/>
        <rFont val="Arial"/>
        <family val="2"/>
      </rPr>
      <t>Proteini (ukupni) u serumu/plazmi, spektrofotometrija</t>
    </r>
  </si>
  <si>
    <r>
      <rPr>
        <sz val="10"/>
        <rFont val="Arial"/>
        <family val="2"/>
      </rPr>
      <t>L005512</t>
    </r>
  </si>
  <si>
    <r>
      <rPr>
        <sz val="9"/>
        <rFont val="Arial"/>
        <family val="2"/>
      </rPr>
      <t>Reumatoidni faktor (RF) u serumu, imunoturbidimetrija</t>
    </r>
  </si>
  <si>
    <r>
      <rPr>
        <sz val="10"/>
        <rFont val="Arial"/>
        <family val="2"/>
      </rPr>
      <t>L005843</t>
    </r>
  </si>
  <si>
    <r>
      <rPr>
        <sz val="9"/>
        <rFont val="Arial"/>
        <family val="2"/>
      </rPr>
      <t xml:space="preserve">TIBC (ukupni kapacitet vezivanja gvožđa) u serumu,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</si>
  <si>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L005876</t>
    </r>
  </si>
  <si>
    <r>
      <rPr>
        <sz val="9"/>
        <rFont val="Arial"/>
        <family val="2"/>
      </rPr>
      <t xml:space="preserve">Tireostimulirajući hormon (tirotropin, TSH)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</si>
  <si>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L005942</t>
    </r>
  </si>
  <si>
    <r>
      <rPr>
        <sz val="9"/>
        <rFont val="Arial"/>
        <family val="2"/>
      </rPr>
      <t xml:space="preserve">Tiroksin, slobodan (fT4)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</si>
  <si>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L006072</t>
    </r>
  </si>
  <si>
    <r>
      <rPr>
        <sz val="9"/>
        <rFont val="Arial"/>
        <family val="2"/>
      </rPr>
      <t>Trigliceridi u serumu/plazmi, spektrofotometrija</t>
    </r>
  </si>
  <si>
    <r>
      <rPr>
        <sz val="10"/>
        <rFont val="Arial"/>
        <family val="2"/>
      </rPr>
      <t>L006080</t>
    </r>
  </si>
  <si>
    <r>
      <rPr>
        <sz val="9"/>
        <rFont val="Arial"/>
        <family val="2"/>
      </rPr>
      <t xml:space="preserve">Trijodtironin, slobodan (fT3) u serumu/plazmi,
</t>
    </r>
    <r>
      <rPr>
        <sz val="9"/>
        <rFont val="Arial"/>
        <family val="2"/>
      </rPr>
      <t>CMIA/ECLIA/CLIA/TRACE</t>
    </r>
  </si>
  <si>
    <r>
      <rPr>
        <sz val="10"/>
        <rFont val="Arial"/>
        <family val="2"/>
      </rPr>
      <t>L006171</t>
    </r>
  </si>
  <si>
    <r>
      <rPr>
        <sz val="9"/>
        <rFont val="Arial"/>
        <family val="2"/>
      </rPr>
      <t>Troponin I u serumu/plazmi, CMIA/CLIA/LOCI</t>
    </r>
  </si>
  <si>
    <r>
      <rPr>
        <sz val="10"/>
        <rFont val="Arial"/>
        <family val="2"/>
      </rPr>
      <t>L006239</t>
    </r>
  </si>
  <si>
    <r>
      <rPr>
        <sz val="9"/>
        <rFont val="Arial"/>
        <family val="2"/>
      </rPr>
      <t xml:space="preserve">UIBC (nezasićeni kapacitet vezivanja gvožđa) u serumu,
</t>
    </r>
    <r>
      <rPr>
        <sz val="9"/>
        <rFont val="Arial"/>
        <family val="2"/>
      </rPr>
      <t>spektrofotometrija</t>
    </r>
  </si>
  <si>
    <r>
      <rPr>
        <sz val="10"/>
        <rFont val="Arial"/>
        <family val="2"/>
      </rPr>
      <t>L006254</t>
    </r>
  </si>
  <si>
    <r>
      <rPr>
        <sz val="9"/>
        <rFont val="Arial"/>
        <family val="2"/>
      </rPr>
      <t>Urea u serumu/plazmi, spektrofotometrija</t>
    </r>
  </si>
  <si>
    <r>
      <rPr>
        <sz val="10"/>
        <rFont val="Arial"/>
        <family val="2"/>
      </rPr>
      <t>L008151</t>
    </r>
  </si>
  <si>
    <r>
      <rPr>
        <sz val="9"/>
        <rFont val="Arial"/>
        <family val="2"/>
      </rPr>
      <t>Mioglobin (Mb) u plazmi - POCT metodom</t>
    </r>
  </si>
  <si>
    <r>
      <rPr>
        <sz val="10"/>
        <rFont val="Arial"/>
        <family val="2"/>
      </rPr>
      <t>L008912</t>
    </r>
  </si>
  <si>
    <r>
      <rPr>
        <sz val="9"/>
        <rFont val="Arial"/>
        <family val="2"/>
      </rPr>
      <t>Alfa–amilaza u urinu, spektofotometrija</t>
    </r>
  </si>
  <si>
    <r>
      <rPr>
        <sz val="10"/>
        <rFont val="Arial"/>
        <family val="2"/>
      </rPr>
      <t>L008979</t>
    </r>
  </si>
  <si>
    <r>
      <rPr>
        <sz val="9"/>
        <rFont val="Arial"/>
        <family val="2"/>
      </rPr>
      <t>Celokupni pregled urina, vizuelno</t>
    </r>
  </si>
  <si>
    <r>
      <rPr>
        <sz val="10"/>
        <rFont val="Arial"/>
        <family val="2"/>
      </rPr>
      <t>L009035</t>
    </r>
  </si>
  <si>
    <r>
      <rPr>
        <sz val="9"/>
        <rFont val="Arial"/>
        <family val="2"/>
      </rPr>
      <t>Glukoza u urinu, kvalitativno</t>
    </r>
  </si>
  <si>
    <r>
      <rPr>
        <sz val="10"/>
        <rFont val="Arial"/>
        <family val="2"/>
      </rPr>
      <t>L009266</t>
    </r>
  </si>
  <si>
    <r>
      <rPr>
        <sz val="9"/>
        <rFont val="Arial"/>
        <family val="2"/>
      </rPr>
      <t>Ketonska tela (aceton) u urinu, kvalitativno</t>
    </r>
  </si>
  <si>
    <r>
      <rPr>
        <sz val="10"/>
        <rFont val="Arial"/>
        <family val="2"/>
      </rPr>
      <t>L009472</t>
    </r>
  </si>
  <si>
    <r>
      <rPr>
        <sz val="9"/>
        <rFont val="Arial"/>
        <family val="2"/>
      </rPr>
      <t>Sediment urina, mikroskopija</t>
    </r>
  </si>
  <si>
    <r>
      <rPr>
        <sz val="10"/>
        <rFont val="Arial"/>
        <family val="2"/>
      </rPr>
      <t>L010272</t>
    </r>
  </si>
  <si>
    <r>
      <rPr>
        <sz val="9"/>
        <rFont val="Arial"/>
        <family val="2"/>
      </rPr>
      <t>Kreatinin u dnevnom urinu, spektrofotometrija</t>
    </r>
  </si>
  <si>
    <r>
      <rPr>
        <sz val="10"/>
        <rFont val="Arial"/>
        <family val="2"/>
      </rPr>
      <t>L010421</t>
    </r>
  </si>
  <si>
    <r>
      <rPr>
        <sz val="9"/>
        <rFont val="Arial"/>
        <family val="2"/>
      </rPr>
      <t>Merenje zapremine 24 h–urina, dnevnog urina, volumetrija</t>
    </r>
  </si>
  <si>
    <r>
      <rPr>
        <sz val="10"/>
        <rFont val="Arial"/>
        <family val="2"/>
      </rPr>
      <t>L010595</t>
    </r>
  </si>
  <si>
    <r>
      <rPr>
        <sz val="9"/>
        <rFont val="Arial"/>
        <family val="2"/>
      </rPr>
      <t>Proteini (ukupni) u dnevnom urinu, spektrofotometrija</t>
    </r>
  </si>
  <si>
    <r>
      <rPr>
        <sz val="10"/>
        <rFont val="Arial"/>
        <family val="2"/>
      </rPr>
      <t>L010751</t>
    </r>
  </si>
  <si>
    <r>
      <rPr>
        <sz val="9"/>
        <rFont val="Arial"/>
        <family val="2"/>
      </rPr>
      <t>Urea klirens u dnevnom urinu</t>
    </r>
  </si>
  <si>
    <r>
      <rPr>
        <sz val="10"/>
        <rFont val="Arial"/>
        <family val="2"/>
      </rPr>
      <t>L010769</t>
    </r>
  </si>
  <si>
    <r>
      <rPr>
        <sz val="9"/>
        <rFont val="Arial"/>
        <family val="2"/>
      </rPr>
      <t>Urea u dnevnom urinu, spektrofotometrija</t>
    </r>
  </si>
  <si>
    <r>
      <rPr>
        <sz val="10"/>
        <rFont val="Arial"/>
        <family val="2"/>
      </rPr>
      <t>L010991</t>
    </r>
  </si>
  <si>
    <r>
      <rPr>
        <sz val="9"/>
        <rFont val="Arial"/>
        <family val="2"/>
      </rPr>
      <t>Glukoza u likvoru, spektorfotometrija</t>
    </r>
  </si>
  <si>
    <r>
      <rPr>
        <sz val="10"/>
        <rFont val="Arial"/>
        <family val="2"/>
      </rPr>
      <t>L011015</t>
    </r>
  </si>
  <si>
    <r>
      <rPr>
        <sz val="9"/>
        <rFont val="Arial"/>
        <family val="2"/>
      </rPr>
      <t>Hloridi u likvoru, potenciometrija</t>
    </r>
  </si>
  <si>
    <r>
      <rPr>
        <sz val="10"/>
        <rFont val="Arial"/>
        <family val="2"/>
      </rPr>
      <t>L011494</t>
    </r>
  </si>
  <si>
    <r>
      <rPr>
        <sz val="9"/>
        <rFont val="Arial"/>
        <family val="2"/>
      </rPr>
      <t>Proteini (ukupni) u likvoru, spektrofotometrijom</t>
    </r>
  </si>
  <si>
    <r>
      <rPr>
        <sz val="10"/>
        <rFont val="Arial"/>
        <family val="2"/>
      </rPr>
      <t>L012195</t>
    </r>
  </si>
  <si>
    <r>
      <rPr>
        <sz val="9"/>
        <rFont val="Arial"/>
        <family val="2"/>
      </rPr>
      <t>pH seminalne tečnosti</t>
    </r>
  </si>
  <si>
    <r>
      <rPr>
        <sz val="10"/>
        <rFont val="Arial"/>
        <family val="2"/>
      </rPr>
      <t>L012229</t>
    </r>
  </si>
  <si>
    <r>
      <rPr>
        <sz val="9"/>
        <rFont val="Arial"/>
        <family val="2"/>
      </rPr>
      <t>Zapremina ejakulata u seminalnoj tečnosti, volumetrija</t>
    </r>
  </si>
  <si>
    <r>
      <rPr>
        <sz val="10"/>
        <rFont val="Arial"/>
        <family val="2"/>
      </rPr>
      <t>L012252</t>
    </r>
  </si>
  <si>
    <r>
      <rPr>
        <sz val="9"/>
        <rFont val="Arial"/>
        <family val="2"/>
      </rPr>
      <t>Broj spermatozoida, mikroskopija</t>
    </r>
  </si>
  <si>
    <r>
      <rPr>
        <sz val="10"/>
        <rFont val="Arial"/>
        <family val="2"/>
      </rPr>
      <t>L012294</t>
    </r>
  </si>
  <si>
    <r>
      <rPr>
        <sz val="9"/>
        <rFont val="Arial"/>
        <family val="2"/>
      </rPr>
      <t>Leukociti, broj u seminalnoj tečnosti, mikroskopija</t>
    </r>
  </si>
  <si>
    <r>
      <rPr>
        <sz val="10"/>
        <rFont val="Arial"/>
        <family val="2"/>
      </rPr>
      <t>L012310</t>
    </r>
  </si>
  <si>
    <r>
      <rPr>
        <sz val="9"/>
        <rFont val="Arial"/>
        <family val="2"/>
      </rPr>
      <t>Pokretljivost spermatozoida, mikroskopija</t>
    </r>
  </si>
  <si>
    <r>
      <rPr>
        <sz val="10"/>
        <rFont val="Arial"/>
        <family val="2"/>
      </rPr>
      <t>L012401</t>
    </r>
  </si>
  <si>
    <r>
      <rPr>
        <sz val="9"/>
        <rFont val="Arial"/>
        <family val="2"/>
      </rPr>
      <t>Hemoglobin (krv) u fecesu, imunohemijski</t>
    </r>
  </si>
  <si>
    <r>
      <rPr>
        <sz val="10"/>
        <rFont val="Arial"/>
        <family val="2"/>
      </rPr>
      <t>L012674</t>
    </r>
  </si>
  <si>
    <r>
      <rPr>
        <sz val="9"/>
        <rFont val="Arial"/>
        <family val="2"/>
      </rPr>
      <t>Alfa–amilaza u pleuralnom punktatu, spektrofotometrija</t>
    </r>
  </si>
  <si>
    <r>
      <rPr>
        <sz val="10"/>
        <rFont val="Arial"/>
        <family val="2"/>
      </rPr>
      <t>L012708</t>
    </r>
  </si>
  <si>
    <r>
      <rPr>
        <sz val="9"/>
        <rFont val="Arial"/>
        <family val="2"/>
      </rPr>
      <t>Glukoza u pleuralnom punktatu, spektrofotometrija</t>
    </r>
  </si>
  <si>
    <r>
      <rPr>
        <sz val="10"/>
        <rFont val="Arial"/>
        <family val="2"/>
      </rPr>
      <t>L012716</t>
    </r>
  </si>
  <si>
    <r>
      <rPr>
        <sz val="9"/>
        <rFont val="Arial"/>
        <family val="2"/>
      </rPr>
      <t>Holesterol (ukupan) u pleuralnom punktatu, spektrofotometrija</t>
    </r>
  </si>
  <si>
    <r>
      <rPr>
        <sz val="10"/>
        <rFont val="Arial"/>
        <family val="2"/>
      </rPr>
      <t>L012807</t>
    </r>
  </si>
  <si>
    <r>
      <rPr>
        <sz val="9"/>
        <rFont val="Arial"/>
        <family val="2"/>
      </rPr>
      <t>Proteini (ukupni) u pleuralnom punktatu, spektrofotometrija</t>
    </r>
  </si>
  <si>
    <r>
      <rPr>
        <sz val="10"/>
        <rFont val="Arial"/>
        <family val="2"/>
      </rPr>
      <t>L012849</t>
    </r>
  </si>
  <si>
    <r>
      <rPr>
        <sz val="9"/>
        <rFont val="Arial"/>
        <family val="2"/>
      </rPr>
      <t>Trigliceridi u pleuralnom punktatu, spektrofotometrija</t>
    </r>
  </si>
  <si>
    <r>
      <rPr>
        <sz val="10"/>
        <rFont val="Arial"/>
        <family val="2"/>
      </rPr>
      <t>L014019</t>
    </r>
  </si>
  <si>
    <r>
      <rPr>
        <sz val="9"/>
        <rFont val="Arial"/>
        <family val="2"/>
      </rPr>
      <t>Hematokrit (Hct) u krvi</t>
    </r>
  </si>
  <si>
    <r>
      <rPr>
        <sz val="10"/>
        <rFont val="Arial"/>
        <family val="2"/>
      </rPr>
      <t>L014076</t>
    </r>
  </si>
  <si>
    <r>
      <rPr>
        <sz val="9"/>
        <rFont val="Arial"/>
        <family val="2"/>
      </rPr>
      <t>Krvna slika (Er, Le, Hct, Hb, Tr)</t>
    </r>
  </si>
  <si>
    <r>
      <rPr>
        <sz val="10"/>
        <rFont val="Arial"/>
        <family val="2"/>
      </rPr>
      <t>L014092</t>
    </r>
  </si>
  <si>
    <r>
      <rPr>
        <sz val="9"/>
        <rFont val="Arial"/>
        <family val="2"/>
      </rPr>
      <t xml:space="preserve">Krvna slika (Hb, Er, Hct, MCV, MCH, MCHC, Le, Tr, LeF, PDW,
</t>
    </r>
    <r>
      <rPr>
        <sz val="9"/>
        <rFont val="Arial"/>
        <family val="2"/>
      </rPr>
      <t>MPV)</t>
    </r>
  </si>
  <si>
    <r>
      <rPr>
        <sz val="10"/>
        <rFont val="Arial"/>
        <family val="2"/>
      </rPr>
      <t>L014209</t>
    </r>
  </si>
  <si>
    <r>
      <rPr>
        <sz val="9"/>
        <rFont val="Arial"/>
        <family val="2"/>
      </rPr>
      <t>Sedimentacija eritrocita (SE)</t>
    </r>
  </si>
  <si>
    <r>
      <rPr>
        <sz val="10"/>
        <rFont val="Arial"/>
        <family val="2"/>
      </rPr>
      <t>L014332</t>
    </r>
  </si>
  <si>
    <r>
      <rPr>
        <sz val="9"/>
        <rFont val="Arial"/>
        <family val="2"/>
      </rPr>
      <t xml:space="preserve">Aktivirano parcijalno tromboplastinsko vreme (aPTT) u plazmi -
</t>
    </r>
    <r>
      <rPr>
        <sz val="9"/>
        <rFont val="Arial"/>
        <family val="2"/>
      </rPr>
      <t>koagulometrijski</t>
    </r>
  </si>
  <si>
    <r>
      <rPr>
        <sz val="10"/>
        <rFont val="Arial"/>
        <family val="2"/>
      </rPr>
      <t>L014423</t>
    </r>
  </si>
  <si>
    <r>
      <rPr>
        <sz val="9"/>
        <rFont val="Arial"/>
        <family val="2"/>
      </rPr>
      <t>D-dimer u plazmi - POCT metodom</t>
    </r>
  </si>
  <si>
    <r>
      <rPr>
        <sz val="10"/>
        <rFont val="Arial"/>
        <family val="2"/>
      </rPr>
      <t>L014704</t>
    </r>
  </si>
  <si>
    <r>
      <rPr>
        <sz val="9"/>
        <rFont val="Arial"/>
        <family val="2"/>
      </rPr>
      <t>Fibrinogen u plazmi - Clauss-ovom metodom</t>
    </r>
  </si>
  <si>
    <r>
      <rPr>
        <sz val="10"/>
        <rFont val="Arial"/>
        <family val="2"/>
      </rPr>
      <t>L015040</t>
    </r>
  </si>
  <si>
    <r>
      <rPr>
        <sz val="9"/>
        <rFont val="Arial"/>
        <family val="2"/>
      </rPr>
      <t xml:space="preserve">Protrombinsko vreme (PT i INR vrednost) u plazmi -
</t>
    </r>
    <r>
      <rPr>
        <sz val="9"/>
        <rFont val="Arial"/>
        <family val="2"/>
      </rPr>
      <t>koagulometrijski</t>
    </r>
  </si>
  <si>
    <r>
      <rPr>
        <sz val="10"/>
        <rFont val="Arial"/>
        <family val="2"/>
      </rPr>
      <t>L015057</t>
    </r>
  </si>
  <si>
    <r>
      <rPr>
        <sz val="9"/>
        <rFont val="Arial"/>
        <family val="2"/>
      </rPr>
      <t>Protrombinsko vreme (PT)</t>
    </r>
  </si>
  <si>
    <r>
      <rPr>
        <sz val="10"/>
        <rFont val="Arial"/>
        <family val="2"/>
      </rPr>
      <t>L015263</t>
    </r>
  </si>
  <si>
    <r>
      <rPr>
        <sz val="9"/>
        <rFont val="Arial"/>
        <family val="2"/>
      </rPr>
      <t>Vreme koagulacije (Lee-White) u plazmi</t>
    </r>
  </si>
  <si>
    <r>
      <rPr>
        <sz val="10"/>
        <rFont val="Arial"/>
        <family val="2"/>
      </rPr>
      <t>L015271</t>
    </r>
  </si>
  <si>
    <r>
      <rPr>
        <sz val="9"/>
        <rFont val="Arial"/>
        <family val="2"/>
      </rPr>
      <t>Vreme krvarenja (Duke)</t>
    </r>
  </si>
  <si>
    <r>
      <rPr>
        <sz val="10"/>
        <rFont val="Arial"/>
        <family val="2"/>
      </rPr>
      <t>L017285</t>
    </r>
  </si>
  <si>
    <r>
      <rPr>
        <sz val="9"/>
        <rFont val="Arial"/>
        <family val="2"/>
      </rPr>
      <t xml:space="preserve">Antitela na tireoidnu peroksidazu (anti–TPO) i tireoglobulin
</t>
    </r>
    <r>
      <rPr>
        <sz val="9"/>
        <rFont val="Arial"/>
        <family val="2"/>
      </rPr>
      <t>(anti–TG) IgG u serumu – IIF</t>
    </r>
  </si>
  <si>
    <r>
      <rPr>
        <sz val="10"/>
        <rFont val="Arial"/>
        <family val="2"/>
      </rPr>
      <t>L017723</t>
    </r>
  </si>
  <si>
    <r>
      <rPr>
        <sz val="9"/>
        <rFont val="Arial"/>
        <family val="2"/>
      </rPr>
      <t>Ukupan IgE u serumu – FIA</t>
    </r>
  </si>
  <si>
    <r>
      <rPr>
        <sz val="10"/>
        <rFont val="Arial"/>
        <family val="2"/>
      </rPr>
      <t>L018168</t>
    </r>
  </si>
  <si>
    <r>
      <rPr>
        <sz val="9"/>
        <rFont val="Arial"/>
        <family val="2"/>
      </rPr>
      <t>ABO krvna grupa - pločica</t>
    </r>
  </si>
  <si>
    <r>
      <rPr>
        <sz val="10"/>
        <rFont val="Arial"/>
        <family val="2"/>
      </rPr>
      <t>L018176</t>
    </r>
  </si>
  <si>
    <r>
      <rPr>
        <sz val="9"/>
        <rFont val="Arial"/>
        <family val="2"/>
      </rPr>
      <t>ABO podgrupa - epruveta</t>
    </r>
  </si>
  <si>
    <r>
      <rPr>
        <sz val="10"/>
        <rFont val="Arial"/>
        <family val="2"/>
      </rPr>
      <t>L018192</t>
    </r>
  </si>
  <si>
    <r>
      <rPr>
        <sz val="9"/>
        <rFont val="Arial"/>
        <family val="2"/>
      </rPr>
      <t>ABO/RhD krvna grupa - epruveta</t>
    </r>
  </si>
  <si>
    <r>
      <rPr>
        <sz val="10"/>
        <rFont val="Arial"/>
        <family val="2"/>
      </rPr>
      <t>L018200</t>
    </r>
  </si>
  <si>
    <r>
      <rPr>
        <sz val="9"/>
        <rFont val="Arial"/>
        <family val="2"/>
      </rPr>
      <t>ABO/RhD krvna grupa, humana antitela - mikroepruveta</t>
    </r>
  </si>
  <si>
    <r>
      <rPr>
        <sz val="10"/>
        <rFont val="Arial"/>
        <family val="2"/>
      </rPr>
      <t>L018218</t>
    </r>
  </si>
  <si>
    <r>
      <rPr>
        <sz val="9"/>
        <rFont val="Arial"/>
        <family val="2"/>
      </rPr>
      <t>ABO/RhD krvna grupa, monoklonska antitela - mikroepruveta</t>
    </r>
  </si>
  <si>
    <r>
      <rPr>
        <sz val="10"/>
        <rFont val="Arial"/>
        <family val="2"/>
      </rPr>
      <t>L018275</t>
    </r>
  </si>
  <si>
    <r>
      <rPr>
        <sz val="9"/>
        <rFont val="Arial"/>
        <family val="2"/>
      </rPr>
      <t>Interreakcija, eritrocit davaoca i serum primaoca - epruveta</t>
    </r>
  </si>
  <si>
    <r>
      <rPr>
        <sz val="10"/>
        <rFont val="Arial"/>
        <family val="2"/>
      </rPr>
      <t>L018283</t>
    </r>
  </si>
  <si>
    <r>
      <rPr>
        <sz val="9"/>
        <rFont val="Arial"/>
        <family val="2"/>
      </rPr>
      <t xml:space="preserve">Interreakcija, eritrociti davaoca i serum primaoca -
</t>
    </r>
    <r>
      <rPr>
        <sz val="9"/>
        <rFont val="Arial"/>
        <family val="2"/>
      </rPr>
      <t>mikroepruveta</t>
    </r>
  </si>
  <si>
    <r>
      <rPr>
        <sz val="10"/>
        <rFont val="Arial"/>
        <family val="2"/>
      </rPr>
      <t>L018440</t>
    </r>
  </si>
  <si>
    <r>
      <rPr>
        <sz val="9"/>
        <rFont val="Arial"/>
        <family val="2"/>
      </rPr>
      <t>Polispecifičan direktan Coombs-ov test (DAT) - epruveta</t>
    </r>
  </si>
  <si>
    <r>
      <rPr>
        <sz val="10"/>
        <rFont val="Arial"/>
        <family val="2"/>
      </rPr>
      <t>L018457</t>
    </r>
  </si>
  <si>
    <r>
      <rPr>
        <sz val="9"/>
        <rFont val="Arial"/>
        <family val="2"/>
      </rPr>
      <t>Polispecifičan direktan Coombs-ov test (DAT) – mikroepruveta</t>
    </r>
  </si>
  <si>
    <r>
      <rPr>
        <sz val="10"/>
        <rFont val="Arial"/>
        <family val="2"/>
      </rPr>
      <t>L018465</t>
    </r>
  </si>
  <si>
    <r>
      <rPr>
        <sz val="9"/>
        <rFont val="Arial"/>
        <family val="2"/>
      </rPr>
      <t>Potvrdna krvna grupa ABO - mikroepruveta</t>
    </r>
  </si>
  <si>
    <r>
      <rPr>
        <sz val="10"/>
        <rFont val="Arial"/>
        <family val="2"/>
      </rPr>
      <t>L018481</t>
    </r>
  </si>
  <si>
    <r>
      <rPr>
        <sz val="9"/>
        <rFont val="Arial"/>
        <family val="2"/>
      </rPr>
      <t>Tipizacija antigena A1 - epruveta</t>
    </r>
  </si>
  <si>
    <r>
      <rPr>
        <sz val="10"/>
        <rFont val="Arial"/>
        <family val="2"/>
      </rPr>
      <t>L018564</t>
    </r>
  </si>
  <si>
    <r>
      <rPr>
        <sz val="9"/>
        <rFont val="Arial"/>
        <family val="2"/>
      </rPr>
      <t>Tipizacija antigena H - epruveta</t>
    </r>
  </si>
  <si>
    <r>
      <rPr>
        <sz val="10"/>
        <rFont val="Arial"/>
        <family val="2"/>
      </rPr>
      <t>L018804</t>
    </r>
  </si>
  <si>
    <r>
      <rPr>
        <sz val="9"/>
        <rFont val="Arial"/>
        <family val="2"/>
      </rPr>
      <t xml:space="preserve">Tipizacija pojedinačnih specifičnosti Rh fenotipa (C, c, D, E, e) –
</t>
    </r>
    <r>
      <rPr>
        <sz val="9"/>
        <rFont val="Arial"/>
        <family val="2"/>
      </rPr>
      <t>epruveta</t>
    </r>
  </si>
  <si>
    <r>
      <rPr>
        <sz val="10"/>
        <rFont val="Arial"/>
        <family val="2"/>
      </rPr>
      <t>L018812</t>
    </r>
  </si>
  <si>
    <r>
      <rPr>
        <sz val="9"/>
        <rFont val="Arial"/>
        <family val="2"/>
      </rPr>
      <t xml:space="preserve">Tipizacija pojedinačnih specifičnosti Rh fenotipa (C,c,E,e) -
</t>
    </r>
    <r>
      <rPr>
        <sz val="9"/>
        <rFont val="Arial"/>
        <family val="2"/>
      </rPr>
      <t>epruveta</t>
    </r>
  </si>
  <si>
    <r>
      <rPr>
        <sz val="10"/>
        <rFont val="Arial"/>
        <family val="2"/>
      </rPr>
      <t>L018820</t>
    </r>
  </si>
  <si>
    <r>
      <rPr>
        <sz val="9"/>
        <rFont val="Arial"/>
        <family val="2"/>
      </rPr>
      <t xml:space="preserve">Tipizacija pojedinačnih specifičnosti Rh fenotipa (C,c,E,e) -
</t>
    </r>
    <r>
      <rPr>
        <sz val="9"/>
        <rFont val="Arial"/>
        <family val="2"/>
      </rPr>
      <t>mikroepruveta</t>
    </r>
  </si>
  <si>
    <r>
      <rPr>
        <sz val="10"/>
        <rFont val="Arial"/>
        <family val="2"/>
      </rPr>
      <t>L018853</t>
    </r>
  </si>
  <si>
    <r>
      <rPr>
        <sz val="9"/>
        <rFont val="Arial"/>
        <family val="2"/>
      </rPr>
      <t>Tipizacija Rh D weak antigen - mikroepruveta</t>
    </r>
  </si>
  <si>
    <r>
      <rPr>
        <sz val="10"/>
        <rFont val="Arial"/>
        <family val="2"/>
      </rPr>
      <t>L018879</t>
    </r>
  </si>
  <si>
    <r>
      <rPr>
        <sz val="9"/>
        <rFont val="Arial"/>
        <family val="2"/>
      </rPr>
      <t>Tipizacija RhD antigena - epruveta</t>
    </r>
  </si>
  <si>
    <r>
      <rPr>
        <sz val="10"/>
        <rFont val="Arial"/>
        <family val="2"/>
      </rPr>
      <t>L018887</t>
    </r>
  </si>
  <si>
    <r>
      <rPr>
        <sz val="9"/>
        <rFont val="Arial"/>
        <family val="2"/>
      </rPr>
      <t>Tipizacija RhD antigena - mikroepruveta</t>
    </r>
  </si>
  <si>
    <r>
      <rPr>
        <sz val="10"/>
        <rFont val="Arial"/>
        <family val="2"/>
      </rPr>
      <t>L018911</t>
    </r>
  </si>
  <si>
    <r>
      <rPr>
        <sz val="9"/>
        <rFont val="Arial"/>
        <family val="2"/>
      </rPr>
      <t>Tipizacija RhD weak antigena - epruveta</t>
    </r>
  </si>
  <si>
    <r>
      <rPr>
        <sz val="10"/>
        <rFont val="Arial"/>
        <family val="2"/>
      </rPr>
      <t>L018945</t>
    </r>
  </si>
  <si>
    <r>
      <rPr>
        <sz val="9"/>
        <rFont val="Arial"/>
        <family val="2"/>
      </rPr>
      <t>Identifikacija eritrocitnih antitela NaCl medijum - mikroepruveta</t>
    </r>
  </si>
  <si>
    <r>
      <rPr>
        <sz val="10"/>
        <rFont val="Arial"/>
        <family val="2"/>
      </rPr>
      <t>L018952</t>
    </r>
  </si>
  <si>
    <r>
      <rPr>
        <sz val="9"/>
        <rFont val="Arial"/>
        <family val="2"/>
      </rPr>
      <t xml:space="preserve">Identifikacija eritrocitnih antitela u AHG medijumu -
</t>
    </r>
    <r>
      <rPr>
        <sz val="9"/>
        <rFont val="Arial"/>
        <family val="2"/>
      </rPr>
      <t>mikroepruveta</t>
    </r>
  </si>
  <si>
    <r>
      <rPr>
        <sz val="10"/>
        <rFont val="Arial"/>
        <family val="2"/>
      </rPr>
      <t>L018978</t>
    </r>
  </si>
  <si>
    <r>
      <rPr>
        <sz val="9"/>
        <rFont val="Arial"/>
        <family val="2"/>
      </rPr>
      <t>Identifikacija eritrocitnih antitela enzimom - epruveta</t>
    </r>
  </si>
  <si>
    <r>
      <rPr>
        <sz val="10"/>
        <rFont val="Arial"/>
        <family val="2"/>
      </rPr>
      <t>L019000</t>
    </r>
  </si>
  <si>
    <r>
      <rPr>
        <sz val="9"/>
        <rFont val="Arial"/>
        <family val="2"/>
      </rPr>
      <t>Identifikacija eritrocitnih antitela NaCl medijum - epruveta</t>
    </r>
  </si>
  <si>
    <r>
      <rPr>
        <sz val="10"/>
        <rFont val="Arial"/>
        <family val="2"/>
      </rPr>
      <t>L019026</t>
    </r>
  </si>
  <si>
    <r>
      <rPr>
        <sz val="9"/>
        <rFont val="Arial"/>
        <family val="2"/>
      </rPr>
      <t>Indirektan Coombs-ov test (IAT) - epruveta</t>
    </r>
  </si>
  <si>
    <r>
      <rPr>
        <sz val="10"/>
        <rFont val="Arial"/>
        <family val="2"/>
      </rPr>
      <t>L019042</t>
    </r>
  </si>
  <si>
    <r>
      <rPr>
        <sz val="9"/>
        <rFont val="Arial"/>
        <family val="2"/>
      </rPr>
      <t>Skrining test eritrocitnih antitela (enzimski) - epruveta</t>
    </r>
  </si>
  <si>
    <r>
      <rPr>
        <sz val="10"/>
        <rFont val="Arial"/>
        <family val="2"/>
      </rPr>
      <t>L019059</t>
    </r>
  </si>
  <si>
    <r>
      <rPr>
        <sz val="9"/>
        <rFont val="Arial"/>
        <family val="2"/>
      </rPr>
      <t>Skrining test eritrocitnih antitela (enzimski) - mikroepruveta</t>
    </r>
  </si>
  <si>
    <r>
      <rPr>
        <sz val="10"/>
        <rFont val="Arial"/>
        <family val="2"/>
      </rPr>
      <t>L019075</t>
    </r>
  </si>
  <si>
    <r>
      <rPr>
        <sz val="9"/>
        <rFont val="Arial"/>
        <family val="2"/>
      </rPr>
      <t>Skrining test eritrocitnih antitela AHG - mikroepruveta</t>
    </r>
  </si>
  <si>
    <r>
      <rPr>
        <sz val="10"/>
        <rFont val="Arial"/>
        <family val="2"/>
      </rPr>
      <t>L019091</t>
    </r>
  </si>
  <si>
    <r>
      <rPr>
        <sz val="9"/>
        <rFont val="Arial"/>
        <family val="2"/>
      </rPr>
      <t>Skrining test eritrogirnih antitela (AHG) - epruveta</t>
    </r>
  </si>
  <si>
    <r>
      <rPr>
        <sz val="10"/>
        <rFont val="Arial"/>
        <family val="2"/>
      </rPr>
      <t>L019125</t>
    </r>
  </si>
  <si>
    <r>
      <rPr>
        <sz val="9"/>
        <rFont val="Arial"/>
        <family val="2"/>
      </rPr>
      <t>Antistreptolizin O test (ASOT) - latex aglutinacionim testom</t>
    </r>
  </si>
  <si>
    <r>
      <rPr>
        <sz val="10"/>
        <rFont val="Arial"/>
        <family val="2"/>
      </rPr>
      <t>L019133</t>
    </r>
  </si>
  <si>
    <r>
      <rPr>
        <sz val="9"/>
        <rFont val="Arial"/>
        <family val="2"/>
      </rPr>
      <t xml:space="preserve">Bakteriološka kontrola sterilnosti parenteralnih rastvora ili
</t>
    </r>
    <r>
      <rPr>
        <sz val="9"/>
        <rFont val="Arial"/>
        <family val="2"/>
      </rPr>
      <t>hirurškog materijala</t>
    </r>
  </si>
  <si>
    <r>
      <rPr>
        <sz val="10"/>
        <rFont val="Arial"/>
        <family val="2"/>
      </rPr>
      <t>L019166</t>
    </r>
  </si>
  <si>
    <r>
      <rPr>
        <sz val="9"/>
        <rFont val="Arial"/>
        <family val="2"/>
      </rPr>
      <t>Bakteriološki pregled brisa nosa</t>
    </r>
  </si>
  <si>
    <r>
      <rPr>
        <sz val="10"/>
        <rFont val="Arial"/>
        <family val="2"/>
      </rPr>
      <t>L019174</t>
    </r>
  </si>
  <si>
    <r>
      <rPr>
        <sz val="9"/>
        <rFont val="Arial"/>
        <family val="2"/>
      </rPr>
      <t xml:space="preserve">Bakteriološki pregled brisa nosa na kliconoštvo (S. aureus,
</t>
    </r>
    <r>
      <rPr>
        <sz val="9"/>
        <rFont val="Arial"/>
        <family val="2"/>
      </rPr>
      <t>(MRSA), S. pneumoniae...)</t>
    </r>
  </si>
  <si>
    <r>
      <rPr>
        <sz val="10"/>
        <rFont val="Arial"/>
        <family val="2"/>
      </rPr>
      <t>L019182</t>
    </r>
  </si>
  <si>
    <r>
      <rPr>
        <sz val="9"/>
        <rFont val="Arial"/>
        <family val="2"/>
      </rPr>
      <t xml:space="preserve">Bakteriološki pregled brisa spoljašnjeg ušnog kanala ili
</t>
    </r>
    <r>
      <rPr>
        <sz val="9"/>
        <rFont val="Arial"/>
        <family val="2"/>
      </rPr>
      <t>površinske rane</t>
    </r>
  </si>
  <si>
    <r>
      <rPr>
        <sz val="10"/>
        <rFont val="Arial"/>
        <family val="2"/>
      </rPr>
      <t>L019190</t>
    </r>
  </si>
  <si>
    <r>
      <rPr>
        <sz val="9"/>
        <rFont val="Arial"/>
        <family val="2"/>
      </rPr>
      <t xml:space="preserve">Bakteriološki pregled brisa spoljašnjih genitalija ili vagine ili
</t>
    </r>
    <r>
      <rPr>
        <sz val="9"/>
        <rFont val="Arial"/>
        <family val="2"/>
      </rPr>
      <t>cerviksa ili uretre</t>
    </r>
  </si>
  <si>
    <r>
      <rPr>
        <sz val="10"/>
        <rFont val="Arial"/>
        <family val="2"/>
      </rPr>
      <t>L019208</t>
    </r>
  </si>
  <si>
    <r>
      <rPr>
        <sz val="9"/>
        <rFont val="Arial"/>
        <family val="2"/>
      </rPr>
      <t>Bakteriološki pregled brisa ždrela</t>
    </r>
  </si>
  <si>
    <r>
      <rPr>
        <sz val="10"/>
        <rFont val="Arial"/>
        <family val="2"/>
      </rPr>
      <t>L019216</t>
    </r>
  </si>
  <si>
    <r>
      <rPr>
        <sz val="9"/>
        <rFont val="Arial"/>
        <family val="2"/>
      </rPr>
      <t xml:space="preserve">Bakteriološki pregled brisa ždrela na kliconoštvo (S. pyogenes,
</t>
    </r>
    <r>
      <rPr>
        <sz val="9"/>
        <rFont val="Arial"/>
        <family val="2"/>
      </rPr>
      <t>S. aureus. H. influenzae...)</t>
    </r>
  </si>
  <si>
    <r>
      <rPr>
        <sz val="10"/>
        <rFont val="Arial"/>
        <family val="2"/>
      </rPr>
      <t>L019224</t>
    </r>
  </si>
  <si>
    <r>
      <rPr>
        <sz val="9"/>
        <rFont val="Arial"/>
        <family val="2"/>
      </rPr>
      <t xml:space="preserve">Bakteriološki pregled duboke rane odnosno gnoja odnosno
</t>
    </r>
    <r>
      <rPr>
        <sz val="9"/>
        <rFont val="Arial"/>
        <family val="2"/>
      </rPr>
      <t>punktata odnosno eksudata odnosno bioptata</t>
    </r>
  </si>
  <si>
    <r>
      <rPr>
        <sz val="10"/>
        <rFont val="Arial"/>
        <family val="2"/>
      </rPr>
      <t>L019232</t>
    </r>
  </si>
  <si>
    <r>
      <rPr>
        <sz val="9"/>
        <rFont val="Arial"/>
        <family val="2"/>
      </rPr>
      <t>Bakteriološki pregled eksprimata prostate ili sperme</t>
    </r>
  </si>
  <si>
    <r>
      <rPr>
        <sz val="10"/>
        <rFont val="Arial"/>
        <family val="2"/>
      </rPr>
      <t>L019265</t>
    </r>
  </si>
  <si>
    <r>
      <rPr>
        <sz val="9"/>
        <rFont val="Arial"/>
        <family val="2"/>
      </rPr>
      <t xml:space="preserve">Bakteriološki pregled iskašljaja ili trahealnog aspirata ili
</t>
    </r>
    <r>
      <rPr>
        <sz val="9"/>
        <rFont val="Arial"/>
        <family val="2"/>
      </rPr>
      <t>bronhoalveolarnog lavata</t>
    </r>
  </si>
  <si>
    <r>
      <rPr>
        <sz val="10"/>
        <rFont val="Arial"/>
        <family val="2"/>
      </rPr>
      <t>L019281</t>
    </r>
  </si>
  <si>
    <r>
      <rPr>
        <sz val="9"/>
        <rFont val="Arial"/>
        <family val="2"/>
      </rPr>
      <t>Bakteriološki pregled likvora</t>
    </r>
  </si>
  <si>
    <r>
      <rPr>
        <sz val="10"/>
        <rFont val="Arial"/>
        <family val="2"/>
      </rPr>
      <t>L019315</t>
    </r>
  </si>
  <si>
    <r>
      <rPr>
        <sz val="9"/>
        <rFont val="Arial"/>
        <family val="2"/>
      </rPr>
      <t>Bakteriološki pregled oka ili konjunktive</t>
    </r>
  </si>
  <si>
    <r>
      <rPr>
        <sz val="10"/>
        <rFont val="Arial"/>
        <family val="2"/>
      </rPr>
      <t>L019323</t>
    </r>
  </si>
  <si>
    <r>
      <rPr>
        <sz val="9"/>
        <rFont val="Arial"/>
        <family val="2"/>
      </rPr>
      <t>Bakteriološki pregled sadržaja srednjeg uva</t>
    </r>
  </si>
  <si>
    <r>
      <rPr>
        <sz val="10"/>
        <rFont val="Arial"/>
        <family val="2"/>
      </rPr>
      <t>L019331</t>
    </r>
  </si>
  <si>
    <r>
      <rPr>
        <sz val="9"/>
        <rFont val="Arial"/>
        <family val="2"/>
      </rPr>
      <t xml:space="preserve">Bakteriološki pregled stolice na Salmonella spp. i Shigella spp. i
</t>
    </r>
    <r>
      <rPr>
        <sz val="9"/>
        <rFont val="Arial"/>
        <family val="2"/>
      </rPr>
      <t>Escherichia coli O:157/i Campylobacter spp.</t>
    </r>
  </si>
  <si>
    <r>
      <rPr>
        <sz val="10"/>
        <rFont val="Arial"/>
        <family val="2"/>
      </rPr>
      <t>L019398</t>
    </r>
  </si>
  <si>
    <r>
      <rPr>
        <sz val="9"/>
        <rFont val="Arial"/>
        <family val="2"/>
      </rPr>
      <t>Bakteriološki pregled žuči</t>
    </r>
  </si>
  <si>
    <r>
      <rPr>
        <sz val="10"/>
        <rFont val="Arial"/>
        <family val="2"/>
      </rPr>
      <t>L019406</t>
    </r>
  </si>
  <si>
    <r>
      <rPr>
        <sz val="9"/>
        <rFont val="Arial"/>
        <family val="2"/>
      </rPr>
      <t>Biohemijska identifikacija aerobnih bakterija</t>
    </r>
  </si>
  <si>
    <r>
      <rPr>
        <sz val="10"/>
        <rFont val="Arial"/>
        <family val="2"/>
      </rPr>
      <t>L019422</t>
    </r>
  </si>
  <si>
    <r>
      <rPr>
        <sz val="9"/>
        <rFont val="Arial"/>
        <family val="2"/>
      </rPr>
      <t>Biohemijska identifikacija beta - hemolitičnog streptokoka</t>
    </r>
  </si>
  <si>
    <r>
      <rPr>
        <sz val="10"/>
        <rFont val="Arial"/>
        <family val="2"/>
      </rPr>
      <t>L019463</t>
    </r>
  </si>
  <si>
    <r>
      <rPr>
        <sz val="9"/>
        <rFont val="Arial"/>
        <family val="2"/>
      </rPr>
      <t>Biohemijska identifikacija Staphylococcus vrsta</t>
    </r>
  </si>
  <si>
    <r>
      <rPr>
        <sz val="10"/>
        <rFont val="Arial"/>
        <family val="2"/>
      </rPr>
      <t>L019513</t>
    </r>
  </si>
  <si>
    <r>
      <rPr>
        <sz val="9"/>
        <rFont val="Arial"/>
        <family val="2"/>
      </rPr>
      <t xml:space="preserve">Detekcija antigena Helicobacter pylori - imunohromatografskim
</t>
    </r>
    <r>
      <rPr>
        <sz val="9"/>
        <rFont val="Arial"/>
        <family val="2"/>
      </rPr>
      <t>testom</t>
    </r>
  </si>
  <si>
    <r>
      <rPr>
        <sz val="10"/>
        <rFont val="Arial"/>
        <family val="2"/>
      </rPr>
      <t>L019562</t>
    </r>
  </si>
  <si>
    <r>
      <rPr>
        <sz val="9"/>
        <rFont val="Arial"/>
        <family val="2"/>
      </rPr>
      <t>Detekcija antitela (IgM ili IgG) na Treponema pallidum - ELISA</t>
    </r>
  </si>
  <si>
    <r>
      <rPr>
        <sz val="10"/>
        <rFont val="Arial"/>
        <family val="2"/>
      </rPr>
      <t>L019844</t>
    </r>
  </si>
  <si>
    <r>
      <rPr>
        <sz val="9"/>
        <rFont val="Arial"/>
        <family val="2"/>
      </rPr>
      <t xml:space="preserve">Dokazivanje produkcije ili prisustva toksina Clostridium difficilae
</t>
    </r>
    <r>
      <rPr>
        <sz val="9"/>
        <rFont val="Arial"/>
        <family val="2"/>
      </rPr>
      <t>A ili B</t>
    </r>
  </si>
  <si>
    <r>
      <rPr>
        <sz val="10"/>
        <rFont val="Arial"/>
        <family val="2"/>
      </rPr>
      <t>L019869</t>
    </r>
  </si>
  <si>
    <r>
      <rPr>
        <sz val="9"/>
        <rFont val="Arial"/>
        <family val="2"/>
      </rPr>
      <t>Hemokultura aerobno, konvencionalna</t>
    </r>
  </si>
  <si>
    <r>
      <rPr>
        <sz val="10"/>
        <rFont val="Arial"/>
        <family val="2"/>
      </rPr>
      <t>L019992</t>
    </r>
  </si>
  <si>
    <r>
      <rPr>
        <sz val="9"/>
        <rFont val="Arial"/>
        <family val="2"/>
      </rPr>
      <t xml:space="preserve">Ispitivanje antibiotske osetljivosti bakterija, disk-difuzionom
</t>
    </r>
    <r>
      <rPr>
        <sz val="9"/>
        <rFont val="Arial"/>
        <family val="2"/>
      </rPr>
      <t>metodom na drugu i/ili treću liniju</t>
    </r>
  </si>
  <si>
    <r>
      <rPr>
        <sz val="10"/>
        <rFont val="Arial"/>
        <family val="2"/>
      </rPr>
      <t>L020008</t>
    </r>
  </si>
  <si>
    <r>
      <rPr>
        <sz val="9"/>
        <rFont val="Arial"/>
        <family val="2"/>
      </rPr>
      <t xml:space="preserve">Ispitivanje antibiotske osetljivosti bakterija, disk-difuzionom
</t>
    </r>
    <r>
      <rPr>
        <sz val="9"/>
        <rFont val="Arial"/>
        <family val="2"/>
      </rPr>
      <t>metodom na prvu liniju</t>
    </r>
  </si>
  <si>
    <r>
      <rPr>
        <sz val="10"/>
        <rFont val="Arial"/>
        <family val="2"/>
      </rPr>
      <t>L020099</t>
    </r>
  </si>
  <si>
    <r>
      <rPr>
        <sz val="9"/>
        <rFont val="Arial"/>
        <family val="2"/>
      </rPr>
      <t>Izolacija Helicobacter pylori</t>
    </r>
  </si>
  <si>
    <r>
      <rPr>
        <sz val="10"/>
        <rFont val="Arial"/>
        <family val="2"/>
      </rPr>
      <t>L020149</t>
    </r>
  </si>
  <si>
    <r>
      <rPr>
        <sz val="9"/>
        <rFont val="Arial"/>
        <family val="2"/>
      </rPr>
      <t>Izolacija mikroorganizma subkulturom</t>
    </r>
  </si>
  <si>
    <r>
      <rPr>
        <sz val="10"/>
        <rFont val="Arial"/>
        <family val="2"/>
      </rPr>
      <t>L020206</t>
    </r>
  </si>
  <si>
    <r>
      <rPr>
        <sz val="9"/>
        <rFont val="Arial"/>
        <family val="2"/>
      </rPr>
      <t>Mikroskopski pregled bojenog preparata</t>
    </r>
  </si>
  <si>
    <r>
      <rPr>
        <sz val="10"/>
        <rFont val="Arial"/>
        <family val="2"/>
      </rPr>
      <t>L020263</t>
    </r>
  </si>
  <si>
    <r>
      <rPr>
        <sz val="9"/>
        <rFont val="Arial"/>
        <family val="2"/>
      </rPr>
      <t>Pregled briseva urogenitalnog trakta na Neisseria gonorrhoeae</t>
    </r>
  </si>
  <si>
    <r>
      <rPr>
        <sz val="10"/>
        <rFont val="Arial"/>
        <family val="2"/>
      </rPr>
      <t>L020289</t>
    </r>
  </si>
  <si>
    <r>
      <rPr>
        <sz val="9"/>
        <rFont val="Arial"/>
        <family val="2"/>
      </rPr>
      <t xml:space="preserve">Pregled vaginalnog brisa na bakterijsku vaginozu pregledom
</t>
    </r>
    <r>
      <rPr>
        <sz val="9"/>
        <rFont val="Arial"/>
        <family val="2"/>
      </rPr>
      <t>bojenog preparata</t>
    </r>
  </si>
  <si>
    <r>
      <rPr>
        <sz val="10"/>
        <rFont val="Arial"/>
        <family val="2"/>
      </rPr>
      <t>L020396</t>
    </r>
  </si>
  <si>
    <r>
      <rPr>
        <sz val="9"/>
        <rFont val="Arial"/>
        <family val="2"/>
      </rPr>
      <t>Urinokultura</t>
    </r>
  </si>
  <si>
    <r>
      <rPr>
        <sz val="10"/>
        <rFont val="Arial"/>
        <family val="2"/>
      </rPr>
      <t>L020404</t>
    </r>
  </si>
  <si>
    <r>
      <rPr>
        <sz val="9"/>
        <rFont val="Arial"/>
        <family val="2"/>
      </rPr>
      <t>Uzimanje biološkog materijala za mikrobiološki pregled</t>
    </r>
  </si>
  <si>
    <r>
      <rPr>
        <sz val="10"/>
        <rFont val="Arial"/>
        <family val="2"/>
      </rPr>
      <t>L020578</t>
    </r>
  </si>
  <si>
    <r>
      <rPr>
        <sz val="9"/>
        <rFont val="Arial"/>
        <family val="2"/>
      </rPr>
      <t>Kvalitativno određivanje anti HCV antitela - ELISA</t>
    </r>
  </si>
  <si>
    <r>
      <rPr>
        <sz val="10"/>
        <rFont val="Arial"/>
        <family val="2"/>
      </rPr>
      <t>L020602</t>
    </r>
  </si>
  <si>
    <r>
      <rPr>
        <sz val="9"/>
        <rFont val="Arial"/>
        <family val="2"/>
      </rPr>
      <t>Kvalitativno određivanje antigena i antitela za HIV - ELISA</t>
    </r>
  </si>
  <si>
    <r>
      <rPr>
        <sz val="10"/>
        <rFont val="Arial"/>
        <family val="2"/>
      </rPr>
      <t>L020677</t>
    </r>
  </si>
  <si>
    <r>
      <rPr>
        <sz val="9"/>
        <rFont val="Arial"/>
        <family val="2"/>
      </rPr>
      <t>Kvalitativno određivanje HBs antigena u serumu - ELISA</t>
    </r>
  </si>
  <si>
    <r>
      <rPr>
        <sz val="10"/>
        <rFont val="Arial"/>
        <family val="2"/>
      </rPr>
      <t>L020770</t>
    </r>
  </si>
  <si>
    <r>
      <rPr>
        <sz val="9"/>
        <rFont val="Arial"/>
        <family val="2"/>
      </rPr>
      <t>Uzimanje nazofaringealnog i/ili orofaringealnog brisa za pregled na prisustvo SARS-CoV-2 virusa u transportnu podlogu, u ambulanti</t>
    </r>
  </si>
  <si>
    <r>
      <rPr>
        <sz val="10"/>
        <rFont val="Arial"/>
        <family val="2"/>
      </rPr>
      <t>L021030</t>
    </r>
  </si>
  <si>
    <r>
      <rPr>
        <sz val="9"/>
        <rFont val="Arial"/>
        <family val="2"/>
      </rPr>
      <t>Identifikacija parazita(helminti)</t>
    </r>
  </si>
  <si>
    <r>
      <rPr>
        <sz val="10"/>
        <rFont val="Arial"/>
        <family val="2"/>
      </rPr>
      <t>L021048</t>
    </r>
  </si>
  <si>
    <r>
      <rPr>
        <sz val="9"/>
        <rFont val="Arial"/>
        <family val="2"/>
      </rPr>
      <t>Izolacija crevnih protozoa iz stolice</t>
    </r>
  </si>
  <si>
    <r>
      <rPr>
        <sz val="10"/>
        <rFont val="Arial"/>
        <family val="2"/>
      </rPr>
      <t>L021220</t>
    </r>
  </si>
  <si>
    <r>
      <rPr>
        <sz val="9"/>
        <rFont val="Arial"/>
        <family val="2"/>
      </rPr>
      <t>Pregled na Trichomonas vaginalis - direktan bojeni preparat</t>
    </r>
  </si>
  <si>
    <r>
      <rPr>
        <sz val="10"/>
        <rFont val="Arial"/>
        <family val="2"/>
      </rPr>
      <t>L021253</t>
    </r>
  </si>
  <si>
    <r>
      <rPr>
        <sz val="9"/>
        <rFont val="Arial"/>
        <family val="2"/>
      </rPr>
      <t>Pregled perianalnog otiska na helminte</t>
    </r>
  </si>
  <si>
    <r>
      <rPr>
        <sz val="10"/>
        <rFont val="Arial"/>
        <family val="2"/>
      </rPr>
      <t>L021311</t>
    </r>
  </si>
  <si>
    <r>
      <rPr>
        <sz val="9"/>
        <rFont val="Arial"/>
        <family val="2"/>
      </rPr>
      <t>Pregled stolice na parazite (nativni preparat)</t>
    </r>
  </si>
  <si>
    <r>
      <rPr>
        <sz val="10"/>
        <rFont val="Arial"/>
        <family val="2"/>
      </rPr>
      <t>L021477</t>
    </r>
  </si>
  <si>
    <r>
      <rPr>
        <sz val="9"/>
        <rFont val="Arial"/>
        <family val="2"/>
      </rPr>
      <t>Direktan nativan preparat na gljive</t>
    </r>
  </si>
  <si>
    <r>
      <rPr>
        <sz val="10"/>
        <rFont val="Arial"/>
        <family val="2"/>
      </rPr>
      <t>L021691</t>
    </r>
  </si>
  <si>
    <r>
      <rPr>
        <sz val="9"/>
        <rFont val="Arial"/>
        <family val="2"/>
      </rPr>
      <t>Pregled ostalih bioloških uzorka na gljive</t>
    </r>
  </si>
  <si>
    <r>
      <rPr>
        <sz val="10"/>
        <rFont val="Arial"/>
        <family val="2"/>
      </rPr>
      <t>L021709</t>
    </r>
  </si>
  <si>
    <r>
      <rPr>
        <sz val="9"/>
        <rFont val="Arial"/>
        <family val="2"/>
      </rPr>
      <t>Pregled uzorka iz primarno sterilnih regija na gljive</t>
    </r>
  </si>
  <si>
    <r>
      <rPr>
        <sz val="10"/>
        <rFont val="Arial"/>
        <family val="2"/>
      </rPr>
      <t>L029363</t>
    </r>
  </si>
  <si>
    <r>
      <rPr>
        <sz val="9"/>
        <rFont val="Arial"/>
        <family val="2"/>
      </rPr>
      <t>Pregled uzorka dobijenog FNAB metodom</t>
    </r>
  </si>
  <si>
    <r>
      <rPr>
        <sz val="10"/>
        <rFont val="Arial"/>
        <family val="2"/>
      </rPr>
      <t>LMU001</t>
    </r>
  </si>
  <si>
    <r>
      <rPr>
        <sz val="9"/>
        <rFont val="Arial"/>
        <family val="2"/>
      </rPr>
      <t>Prikazivanje utroška laboratorijskog materijala</t>
    </r>
  </si>
  <si>
    <r>
      <rPr>
        <sz val="10"/>
        <rFont val="Arial"/>
        <family val="2"/>
      </rPr>
      <t>U8183220</t>
    </r>
  </si>
  <si>
    <r>
      <rPr>
        <sz val="9"/>
        <rFont val="Arial"/>
        <family val="2"/>
      </rPr>
      <t>Procena (optičkih karakteristika) trenutno korišćenih naočara</t>
    </r>
  </si>
  <si>
    <r>
      <rPr>
        <sz val="10"/>
        <rFont val="Arial"/>
        <family val="2"/>
      </rPr>
      <t>U8183235</t>
    </r>
  </si>
  <si>
    <r>
      <rPr>
        <sz val="9"/>
        <rFont val="Arial"/>
        <family val="2"/>
      </rPr>
      <t>Procena konvergencije</t>
    </r>
  </si>
  <si>
    <r>
      <rPr>
        <sz val="10"/>
        <rFont val="Arial"/>
        <family val="2"/>
      </rPr>
      <t>U8183236</t>
    </r>
  </si>
  <si>
    <r>
      <rPr>
        <sz val="9"/>
        <rFont val="Arial"/>
        <family val="2"/>
      </rPr>
      <t>Procena konvergencije, proksimalna</t>
    </r>
  </si>
  <si>
    <r>
      <rPr>
        <sz val="10"/>
        <rFont val="Arial"/>
        <family val="2"/>
      </rPr>
      <t>U8183237</t>
    </r>
  </si>
  <si>
    <r>
      <rPr>
        <sz val="9"/>
        <rFont val="Arial"/>
        <family val="2"/>
      </rPr>
      <t>Procena konvergencije, akomodativna</t>
    </r>
  </si>
  <si>
    <r>
      <rPr>
        <sz val="10"/>
        <rFont val="Arial"/>
        <family val="2"/>
      </rPr>
      <t>U8183239</t>
    </r>
  </si>
  <si>
    <r>
      <rPr>
        <sz val="9"/>
        <rFont val="Arial"/>
        <family val="2"/>
      </rPr>
      <t xml:space="preserve">Procena pokreta očiju tipa tzv. glatko praćenje (posmatranog
</t>
    </r>
    <r>
      <rPr>
        <sz val="9"/>
        <rFont val="Arial"/>
        <family val="2"/>
      </rPr>
      <t>objekta)</t>
    </r>
  </si>
  <si>
    <r>
      <rPr>
        <sz val="10"/>
        <rFont val="Arial"/>
        <family val="2"/>
      </rPr>
      <t>U8183244</t>
    </r>
  </si>
  <si>
    <r>
      <rPr>
        <sz val="9"/>
        <rFont val="Arial"/>
        <family val="2"/>
      </rPr>
      <t>Procena pokreta očiju, održavanje fiksacije</t>
    </r>
  </si>
  <si>
    <r>
      <rPr>
        <sz val="10"/>
        <rFont val="Arial"/>
        <family val="2"/>
      </rPr>
      <t>U8183246</t>
    </r>
  </si>
  <si>
    <r>
      <rPr>
        <sz val="9"/>
        <rFont val="Arial"/>
        <family val="2"/>
      </rPr>
      <t xml:space="preserve">Procena binokularne funkcije (retinalna korespondencija,
</t>
    </r>
    <r>
      <rPr>
        <sz val="9"/>
        <rFont val="Arial"/>
        <family val="2"/>
      </rPr>
      <t>simultana percepcija, fuzija, stereo vid,supresija)</t>
    </r>
  </si>
  <si>
    <r>
      <rPr>
        <sz val="10"/>
        <rFont val="Arial"/>
        <family val="2"/>
      </rPr>
      <t>U8183301</t>
    </r>
  </si>
  <si>
    <r>
      <rPr>
        <sz val="9"/>
        <rFont val="Arial"/>
        <family val="2"/>
      </rPr>
      <t>Oftalmološka optička intervencija, recept, naočare</t>
    </r>
  </si>
  <si>
    <r>
      <rPr>
        <sz val="10"/>
        <rFont val="Arial"/>
        <family val="2"/>
      </rPr>
      <t>U8183304</t>
    </r>
  </si>
  <si>
    <r>
      <rPr>
        <sz val="9"/>
        <rFont val="Arial"/>
        <family val="2"/>
      </rPr>
      <t>Oftalmološka optička intervencija, recept, ostalo</t>
    </r>
  </si>
  <si>
    <r>
      <rPr>
        <sz val="10"/>
        <rFont val="Arial"/>
        <family val="2"/>
      </rPr>
      <t>U8183314</t>
    </r>
  </si>
  <si>
    <r>
      <rPr>
        <sz val="9"/>
        <rFont val="Arial"/>
        <family val="2"/>
      </rPr>
      <t>Oftalmološka optička intervencija, izdavanje, ostalo</t>
    </r>
  </si>
  <si>
    <r>
      <rPr>
        <sz val="10"/>
        <rFont val="Arial"/>
        <family val="2"/>
      </rPr>
      <t>U8184504</t>
    </r>
  </si>
  <si>
    <r>
      <rPr>
        <sz val="9"/>
        <rFont val="Arial"/>
        <family val="2"/>
      </rPr>
      <t>Vestibulospinalni testovi - Rombergov (Romberg), „past pointing“</t>
    </r>
  </si>
  <si>
    <r>
      <rPr>
        <sz val="10"/>
        <rFont val="Arial"/>
        <family val="2"/>
      </rPr>
      <t>U8187414</t>
    </r>
  </si>
  <si>
    <r>
      <rPr>
        <sz val="9"/>
        <rFont val="Arial"/>
        <family val="2"/>
      </rPr>
      <t>Surdopedagoški pregled i utvrđivanje govornih mana</t>
    </r>
  </si>
  <si>
    <r>
      <rPr>
        <sz val="10"/>
        <rFont val="Arial"/>
        <family val="2"/>
      </rPr>
      <t>U8188000</t>
    </r>
  </si>
  <si>
    <r>
      <rPr>
        <sz val="10"/>
        <rFont val="Arial"/>
        <family val="2"/>
      </rPr>
      <t>U8188704</t>
    </r>
  </si>
  <si>
    <r>
      <rPr>
        <sz val="9"/>
        <rFont val="Arial"/>
        <family val="2"/>
      </rPr>
      <t>Aspiracija sekreta iz nosa metodom po Precu (Proetz)</t>
    </r>
  </si>
  <si>
    <r>
      <rPr>
        <sz val="10"/>
        <rFont val="Arial"/>
        <family val="2"/>
      </rPr>
      <t>U8188706</t>
    </r>
  </si>
  <si>
    <r>
      <rPr>
        <sz val="9"/>
        <rFont val="Arial"/>
        <family val="2"/>
      </rPr>
      <t>Kauterizacija proširenih vena nosnog kavuma</t>
    </r>
  </si>
  <si>
    <r>
      <rPr>
        <sz val="10"/>
        <rFont val="Arial"/>
        <family val="2"/>
      </rPr>
      <t>U9011802</t>
    </r>
  </si>
  <si>
    <r>
      <rPr>
        <sz val="9"/>
        <rFont val="Arial"/>
        <family val="2"/>
      </rPr>
      <t xml:space="preserve">Repozicioni manevar za lečenje benignog paroksizmalnog
</t>
    </r>
    <r>
      <rPr>
        <sz val="9"/>
        <rFont val="Arial"/>
        <family val="2"/>
      </rPr>
      <t>vertiga</t>
    </r>
  </si>
  <si>
    <r>
      <rPr>
        <sz val="10"/>
        <rFont val="Arial"/>
        <family val="2"/>
      </rPr>
      <t>U9200101</t>
    </r>
  </si>
  <si>
    <r>
      <rPr>
        <sz val="9"/>
        <rFont val="Arial"/>
        <family val="2"/>
      </rPr>
      <t>Pregled novorođenčeta</t>
    </r>
  </si>
  <si>
    <r>
      <rPr>
        <sz val="10"/>
        <rFont val="Arial"/>
        <family val="2"/>
      </rPr>
      <t>U9601202</t>
    </r>
  </si>
  <si>
    <r>
      <rPr>
        <sz val="9"/>
        <rFont val="Arial"/>
        <family val="2"/>
      </rPr>
      <t>Kontrolni pregled logopeda</t>
    </r>
  </si>
  <si>
    <t>46453-00</t>
  </si>
  <si>
    <t>Тенолиза тетиве флексора шаке</t>
  </si>
  <si>
    <t>46456-00</t>
  </si>
  <si>
    <t>Перкутана тенотомија прста на руци</t>
  </si>
  <si>
    <t>47024-02</t>
  </si>
  <si>
    <t>Затворена репозиција исчашења дисталног радио-улнарног зглоба</t>
  </si>
  <si>
    <t>47318-01</t>
  </si>
  <si>
    <t>Отворена репозиција прелома средњег чланка прста на руци</t>
  </si>
  <si>
    <t>47933-02</t>
  </si>
  <si>
    <t>Ексцизија егзостозе мале кости некл.на другом месту</t>
  </si>
  <si>
    <t>Супкутана тенотомија,некл.на друго месту</t>
  </si>
  <si>
    <t>47963-02</t>
  </si>
  <si>
    <t>Реконструкција тетиве шаке</t>
  </si>
  <si>
    <t>47972-00</t>
  </si>
  <si>
    <t>Ултразвучни преглед глутеалне регије</t>
  </si>
  <si>
    <t>&lt;&lt;</t>
  </si>
  <si>
    <t>90586-00</t>
  </si>
  <si>
    <t>Остале пластично-хирушке процедуре на мишићу</t>
  </si>
  <si>
    <t>90593-00</t>
  </si>
  <si>
    <t>Остале  дијагностичке процедуре  на мишићима тетивама,фасцијама или бурзама</t>
  </si>
  <si>
    <t>Субкутано давање фармак.средства ,антиифективног срдс.</t>
  </si>
  <si>
    <t>96206-03</t>
  </si>
  <si>
    <t>Неназначен начин давања фарм.средства,стероид</t>
  </si>
  <si>
    <t>Трансфузија осталих  крвних  деривата</t>
  </si>
  <si>
    <t>35557-00</t>
  </si>
  <si>
    <t>Ексцизија лезије вагине</t>
  </si>
  <si>
    <t>35678-01</t>
  </si>
  <si>
    <t>Лапароскопска салпингектомија  са уклањањем трудноће у јајоводу</t>
  </si>
  <si>
    <t>35688-02</t>
  </si>
  <si>
    <t>Стерилизација отвореним абдоминалним  приступом</t>
  </si>
  <si>
    <t xml:space="preserve">Отале инцизије на вулви </t>
  </si>
  <si>
    <t>35608-00</t>
  </si>
  <si>
    <t>Каутеризација промена на грлићу материце</t>
  </si>
  <si>
    <t>90440-00</t>
  </si>
  <si>
    <t>Ексцизија лезија вулве</t>
  </si>
  <si>
    <t>90462-00</t>
  </si>
  <si>
    <t>Индукција побачаја простаглан. Вагиналетом</t>
  </si>
  <si>
    <t>Субкутано давање фармак. средства ,друго и некласификовано фармак .средство</t>
  </si>
  <si>
    <t>Уклањање страног тела из коже  и поткожног  ткива без инцизије</t>
  </si>
  <si>
    <t>92156-00</t>
  </si>
  <si>
    <t>Давање вакцине против морбила ,заушки ,рубеоле</t>
  </si>
  <si>
    <t>Субкутано давање фармак. средства ,друго и некласификовано фармак .средство- тромболитичко средство</t>
  </si>
  <si>
    <t>90072-00</t>
  </si>
  <si>
    <t>Остзале процедуре .на</t>
  </si>
  <si>
    <t>Ексцизија цисте на тарзалној плочи</t>
  </si>
  <si>
    <t>92018-00</t>
  </si>
  <si>
    <t>Испитивање колорног вида</t>
  </si>
  <si>
    <t>Инцизија очног капка</t>
  </si>
  <si>
    <t>Интрамускуларно давање фармак.средста,антидот</t>
  </si>
  <si>
    <t>11503-14</t>
  </si>
  <si>
    <t>Мерење вентилаторног и-или оклузијског притиска као одговор на прогресивну хиперкапнију и хипоксију</t>
  </si>
  <si>
    <t>Саветовање или ифформисање пацијента о примени прописаног лека</t>
  </si>
  <si>
    <t xml:space="preserve">Уклањање венског катетера </t>
  </si>
  <si>
    <t>Одржавање катетера пласираног ради администрације лека</t>
  </si>
  <si>
    <t>Удружене здрав.процедуре  ,социјални рад</t>
  </si>
  <si>
    <t>Удружене здрав.процедуре  ,едукација о дијабетесу</t>
  </si>
  <si>
    <t>96202-07</t>
  </si>
  <si>
    <t>Ентерално давање фармаколошког средства ,хранљива супстанца</t>
  </si>
  <si>
    <t xml:space="preserve">Дијагностичка торакоцентеза </t>
  </si>
  <si>
    <t>Друго  психосоцијално</t>
  </si>
  <si>
    <t>Неки други начин давања фарм.средства ,друго и некласификовано,електролит</t>
  </si>
  <si>
    <t xml:space="preserve"> је и  искоришћеност анализа  већа-  узорци 128,88% на укупном нивоу и анализе 156,14% </t>
  </si>
  <si>
    <t>Због повећаног броја пацијената искоришћеност је већа за 35,78%</t>
  </si>
  <si>
    <t xml:space="preserve">Прегледи у Инфективној служби су остварени  за 377,03% због тога што се сви пацијенти под сумњом на  Covid 19 инфекцију </t>
  </si>
  <si>
    <t>Због повећаног броја порођаја  искоришћеност је већа за 13,19%</t>
  </si>
  <si>
    <t>*Услуге инфективног одељења су остварене 2052,11%% због тога што се сви пацијенти оболели од Covid 19 инфекције разводе у Служби за инфективне болести</t>
  </si>
  <si>
    <t>Рендген дијагностика (3 апарата и 3 смене)</t>
  </si>
  <si>
    <t>Ултразвучна дијагностика (5 апарата и 3 смене)</t>
  </si>
  <si>
    <t>Доплер* (2 апарат 1 смена)</t>
  </si>
  <si>
    <t>ЦТ Скенер (1 апарат и 3 смене)</t>
  </si>
  <si>
    <t>leucovorin calcium</t>
  </si>
  <si>
    <t>V03AF03</t>
  </si>
  <si>
    <t>10x50mg/5ml</t>
  </si>
  <si>
    <t>oxaliplatin</t>
  </si>
  <si>
    <t>irinotecan hlorid trihidrat</t>
  </si>
  <si>
    <t>L01XX19</t>
  </si>
  <si>
    <t>irinotecan</t>
  </si>
  <si>
    <t>100mg/5ml</t>
  </si>
  <si>
    <t>bleomicin</t>
  </si>
  <si>
    <t>L01DC01</t>
  </si>
  <si>
    <t>Bleocin-S</t>
  </si>
  <si>
    <t>1x150000ij</t>
  </si>
  <si>
    <t>epoetinzeta</t>
  </si>
  <si>
    <t xml:space="preserve"> B03XA01</t>
  </si>
  <si>
    <t>zolendronska kiselina</t>
  </si>
  <si>
    <t>MO5BA08</t>
  </si>
  <si>
    <t>Zitomera</t>
  </si>
  <si>
    <t>4mg/5ml</t>
  </si>
  <si>
    <t>1x1000ij</t>
  </si>
  <si>
    <t>novoeight</t>
  </si>
  <si>
    <t>KK19052,KK21050</t>
  </si>
  <si>
    <t>KK19050.KK21044</t>
  </si>
  <si>
    <t>KK19049.KK21036</t>
  </si>
  <si>
    <t>KK19051.KK21037</t>
  </si>
  <si>
    <t>OR000049.KK21115</t>
  </si>
  <si>
    <t>OR000049 (KK21115)</t>
  </si>
  <si>
    <t>Хибридни  цемент KK21115</t>
  </si>
  <si>
    <t>Хибридни  стем KK19030 ,KK21036</t>
  </si>
  <si>
    <t>Хибридна глава KK19031, KK21037</t>
  </si>
  <si>
    <t>Хибридна капа KK19002, KK21002</t>
  </si>
  <si>
    <t>Хибридни линер KK19003,KK21003</t>
  </si>
  <si>
    <t>Хибридни завртањ KK19005, KK21005</t>
  </si>
  <si>
    <t>KK19054</t>
  </si>
  <si>
    <t>Биартикуларна глава KK21053.KK19054</t>
  </si>
  <si>
    <t>КК19051</t>
  </si>
  <si>
    <t>Биартикуларна ацетабуларна капа KK21054.KK19051</t>
  </si>
  <si>
    <t>Биартикулано тело KK21052.KK19053</t>
  </si>
  <si>
    <t>Стерилни цемент OR000049.KK21115</t>
  </si>
  <si>
    <t>Феморална компонента KK19090.KK21062</t>
  </si>
  <si>
    <t>Тибијална компонента KK19091.KK21063</t>
  </si>
  <si>
    <t>Инсерт KK19092.KK21064</t>
  </si>
  <si>
    <t>OR000015   (BP20001,        BP21002,BP21003,  BP21004,BP21005 ,BP20131,BP20132,BP20133.BP20134)</t>
  </si>
  <si>
    <t xml:space="preserve">  </t>
  </si>
  <si>
    <t xml:space="preserve">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</si>
</sst>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#,##0.00&quot; &quot;&quot; &quot;"/>
    <numFmt numFmtId="167" formatCode="0.0"/>
    <numFmt numFmtId="168" formatCode="###0;###0"/>
    <numFmt numFmtId="169" formatCode="000000"/>
  </numFmts>
  <fonts count="189">
    <font>
      <sz val="10"/>
      <name val="HelveticaPlain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57"/>
      <name val="Cambria"/>
      <family val="1"/>
      <charset val="238"/>
    </font>
    <font>
      <sz val="11"/>
      <name val="Cambria"/>
      <family val="1"/>
      <charset val="238"/>
    </font>
    <font>
      <sz val="12"/>
      <name val="Cambria"/>
      <family val="1"/>
      <charset val="238"/>
    </font>
    <font>
      <sz val="10"/>
      <name val="Arial"/>
      <family val="2"/>
      <charset val="238"/>
    </font>
    <font>
      <sz val="9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HelveticaPlain"/>
      <family val="2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0"/>
      <name val="CHelvPlain"/>
      <family val="2"/>
      <charset val="238"/>
    </font>
    <font>
      <b/>
      <sz val="12"/>
      <name val="Cambria"/>
      <family val="1"/>
      <charset val="238"/>
    </font>
    <font>
      <b/>
      <sz val="12"/>
      <name val="Times New Roman"/>
      <family val="1"/>
      <charset val="238"/>
    </font>
    <font>
      <b/>
      <sz val="9"/>
      <color indexed="21"/>
      <name val="Cambria"/>
      <family val="1"/>
      <charset val="238"/>
    </font>
    <font>
      <b/>
      <sz val="12"/>
      <name val="CHelvPlain"/>
      <family val="2"/>
      <charset val="238"/>
    </font>
    <font>
      <b/>
      <sz val="9"/>
      <name val="CHelvPlain"/>
      <family val="2"/>
      <charset val="238"/>
    </font>
    <font>
      <b/>
      <sz val="10"/>
      <name val="CHelvPlain"/>
      <family val="2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u/>
      <sz val="10"/>
      <color indexed="12"/>
      <name val="HelveticaPlain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11"/>
      <color indexed="12"/>
      <name val="Arial"/>
      <family val="2"/>
      <charset val="238"/>
    </font>
    <font>
      <sz val="8"/>
      <name val="Calibri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HelveticaPlain"/>
      <family val="2"/>
      <charset val="238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0"/>
      <name val="Times New Roman"/>
      <family val="1"/>
    </font>
    <font>
      <sz val="12"/>
      <name val="Cambria"/>
      <family val="1"/>
    </font>
    <font>
      <sz val="10"/>
      <name val="Times New Roman"/>
      <family val="1"/>
    </font>
    <font>
      <b/>
      <sz val="11"/>
      <name val="Cambria"/>
      <family val="1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name val="Cambria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name val="HelveticaPlain"/>
      <charset val="238"/>
    </font>
    <font>
      <sz val="10"/>
      <name val="HelveticaPlain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HelveticaPlain"/>
      <family val="2"/>
    </font>
    <font>
      <b/>
      <sz val="12"/>
      <name val="Cambria"/>
      <family val="1"/>
    </font>
    <font>
      <sz val="8"/>
      <name val="HelveticaPlain"/>
      <family val="2"/>
    </font>
    <font>
      <b/>
      <sz val="10"/>
      <name val="HelveticaPlain"/>
      <family val="2"/>
    </font>
    <font>
      <b/>
      <sz val="12"/>
      <name val="Times New Roman"/>
      <family val="1"/>
    </font>
    <font>
      <u/>
      <sz val="10"/>
      <color indexed="12"/>
      <name val="HelveticaPlain"/>
    </font>
    <font>
      <b/>
      <sz val="11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  <charset val="238"/>
    </font>
    <font>
      <sz val="10"/>
      <name val="Arial"/>
      <family val="2"/>
      <charset val="204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9"/>
      <name val="Arial"/>
      <family val="2"/>
      <charset val="204"/>
    </font>
    <font>
      <b/>
      <sz val="10"/>
      <color indexed="57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8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sz val="10"/>
      <color indexed="10"/>
      <name val="HelveticaPlain"/>
      <family val="2"/>
    </font>
    <font>
      <sz val="10"/>
      <color indexed="10"/>
      <name val="Arial"/>
      <family val="2"/>
    </font>
    <font>
      <b/>
      <sz val="11"/>
      <name val="Cambria"/>
      <family val="1"/>
    </font>
    <font>
      <b/>
      <sz val="12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HelveticaPlain"/>
      <family val="2"/>
      <charset val="238"/>
    </font>
    <font>
      <sz val="11"/>
      <color indexed="59"/>
      <name val="Calibri"/>
      <family val="2"/>
      <charset val="238"/>
    </font>
    <font>
      <b/>
      <sz val="10"/>
      <color indexed="59"/>
      <name val="Times New Roman"/>
      <family val="1"/>
    </font>
    <font>
      <sz val="11"/>
      <color indexed="59"/>
      <name val="Calibri"/>
      <family val="2"/>
      <charset val="204"/>
    </font>
    <font>
      <i/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10"/>
      <name val="Cambria"/>
      <family val="1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59"/>
      <name val="Times New Roman"/>
      <family val="1"/>
    </font>
    <font>
      <i/>
      <sz val="10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libri"/>
      <charset val="238"/>
    </font>
    <font>
      <b/>
      <sz val="11"/>
      <name val="Cambria"/>
      <charset val="134"/>
    </font>
    <font>
      <b/>
      <sz val="11"/>
      <name val="Calibri"/>
      <family val="2"/>
      <charset val="238"/>
    </font>
    <font>
      <sz val="11"/>
      <name val="Calibri"/>
      <charset val="238"/>
    </font>
    <font>
      <sz val="9"/>
      <name val="Times New Roman"/>
      <charset val="134"/>
    </font>
    <font>
      <sz val="10"/>
      <name val="Arial"/>
      <charset val="134"/>
    </font>
    <font>
      <b/>
      <sz val="10"/>
      <name val="HelveticaPlain"/>
      <charset val="134"/>
    </font>
    <font>
      <b/>
      <sz val="14"/>
      <name val="Times New Roman"/>
      <family val="1"/>
    </font>
    <font>
      <b/>
      <sz val="11"/>
      <color indexed="57"/>
      <name val="Cambria"/>
      <family val="1"/>
    </font>
    <font>
      <sz val="11"/>
      <name val="HelveticaPlain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59"/>
      <name val="Arial"/>
      <family val="2"/>
    </font>
    <font>
      <b/>
      <sz val="11"/>
      <color indexed="59"/>
      <name val="Arial"/>
      <family val="2"/>
    </font>
    <font>
      <b/>
      <sz val="12"/>
      <color indexed="59"/>
      <name val="Times New Roman"/>
      <family val="1"/>
    </font>
    <font>
      <b/>
      <sz val="8"/>
      <name val="Times New Roman"/>
      <family val="1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name val="Calibri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Cambria"/>
      <family val="1"/>
      <charset val="238"/>
    </font>
    <font>
      <sz val="9"/>
      <color indexed="63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1"/>
      <scheme val="minor"/>
    </font>
    <font>
      <b/>
      <sz val="8"/>
      <color theme="1" tint="0.14996795556505021"/>
      <name val="Calibri"/>
      <family val="1"/>
      <scheme val="minor"/>
    </font>
    <font>
      <b/>
      <sz val="8"/>
      <color theme="1" tint="0.1499679555650502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charset val="134"/>
    </font>
    <font>
      <sz val="12"/>
      <name val="Cambria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9"/>
      <name val="Times New Roman"/>
      <charset val="134"/>
    </font>
    <font>
      <sz val="10"/>
      <color indexed="8"/>
      <name val="Times New Roman"/>
      <charset val="134"/>
    </font>
    <font>
      <sz val="8"/>
      <name val="Arial"/>
      <charset val="134"/>
    </font>
    <font>
      <b/>
      <sz val="12"/>
      <name val="Times New Roman"/>
      <charset val="134"/>
    </font>
    <font>
      <b/>
      <sz val="10"/>
      <name val="CHelvPlain"/>
      <charset val="134"/>
    </font>
    <font>
      <sz val="10"/>
      <name val="CHelvPlain"/>
      <charset val="134"/>
    </font>
    <font>
      <sz val="12"/>
      <name val="Times New Roman"/>
      <charset val="134"/>
    </font>
    <font>
      <sz val="8"/>
      <name val="CHelvPlain"/>
      <charset val="134"/>
    </font>
    <font>
      <b/>
      <sz val="10"/>
      <name val="Arial"/>
      <charset val="134"/>
    </font>
    <font>
      <sz val="10"/>
      <name val="Arial"/>
      <charset val="238"/>
    </font>
    <font>
      <sz val="6"/>
      <name val="CHelvPlain"/>
      <charset val="134"/>
    </font>
    <font>
      <sz val="9"/>
      <name val="Arial"/>
      <charset val="134"/>
    </font>
    <font>
      <b/>
      <sz val="12"/>
      <name val="Cambria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9"/>
      <color indexed="57"/>
      <name val="Cambria"/>
      <charset val="238"/>
    </font>
    <font>
      <sz val="11"/>
      <name val="Cambria"/>
      <charset val="238"/>
    </font>
    <font>
      <sz val="12"/>
      <name val="Cambria"/>
      <charset val="238"/>
    </font>
    <font>
      <sz val="9"/>
      <name val="Cambria"/>
      <charset val="238"/>
    </font>
    <font>
      <b/>
      <sz val="12"/>
      <name val="Cambria"/>
      <charset val="238"/>
    </font>
    <font>
      <b/>
      <sz val="11"/>
      <name val="Cambria"/>
      <charset val="238"/>
    </font>
    <font>
      <sz val="9"/>
      <color indexed="63"/>
      <name val="Arial"/>
      <charset val="134"/>
    </font>
    <font>
      <b/>
      <sz val="11"/>
      <name val="HelveticaPlain"/>
      <charset val="238"/>
    </font>
    <font>
      <sz val="10"/>
      <name val="Cambria"/>
      <charset val="238"/>
    </font>
    <font>
      <sz val="8"/>
      <name val="Times New Roman"/>
      <charset val="238"/>
    </font>
    <font>
      <b/>
      <sz val="8"/>
      <name val="Times New Roman"/>
      <charset val="238"/>
    </font>
    <font>
      <b/>
      <sz val="10"/>
      <name val="Arial"/>
      <charset val="238"/>
    </font>
    <font>
      <b/>
      <sz val="10"/>
      <name val="Times New Roman"/>
      <charset val="238"/>
    </font>
    <font>
      <sz val="10"/>
      <color indexed="8"/>
      <name val="Arial"/>
      <charset val="204"/>
    </font>
    <font>
      <sz val="10"/>
      <color rgb="FF000000"/>
      <name val="Arial"/>
      <family val="2"/>
    </font>
    <font>
      <sz val="9"/>
      <name val="Arial"/>
    </font>
    <font>
      <sz val="10"/>
      <name val="Arial"/>
    </font>
    <font>
      <b/>
      <sz val="10"/>
      <name val="CHelvPlain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color indexed="59"/>
      <name val="Arial"/>
      <family val="2"/>
    </font>
    <font>
      <b/>
      <sz val="18"/>
      <name val="Arial"/>
      <family val="2"/>
    </font>
    <font>
      <b/>
      <u/>
      <sz val="10"/>
      <color indexed="12"/>
      <name val="HelveticaPlain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22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27"/>
      </patternFill>
    </fill>
    <fill>
      <patternFill patternType="solid">
        <fgColor indexed="31"/>
        <bgColor indexed="27"/>
      </patternFill>
    </fill>
    <fill>
      <patternFill patternType="lightUp"/>
    </fill>
    <fill>
      <patternFill patternType="solid">
        <fgColor indexed="47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16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44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27"/>
      </right>
      <top/>
      <bottom style="thin">
        <color indexed="27"/>
      </bottom>
      <diagonal/>
    </border>
    <border>
      <left/>
      <right style="thin">
        <color indexed="27"/>
      </right>
      <top/>
      <bottom style="double">
        <color indexed="56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thin">
        <color indexed="9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double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59"/>
      </left>
      <right/>
      <top/>
      <bottom style="double">
        <color indexed="59"/>
      </bottom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4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59"/>
      </left>
      <right style="thin">
        <color auto="1"/>
      </right>
      <top style="double">
        <color indexed="59"/>
      </top>
      <bottom style="thin">
        <color auto="1"/>
      </bottom>
      <diagonal/>
    </border>
    <border>
      <left/>
      <right style="thin">
        <color auto="1"/>
      </right>
      <top style="double">
        <color indexed="5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5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9"/>
      </left>
      <right style="thin">
        <color auto="1"/>
      </right>
      <top style="thin">
        <color auto="1"/>
      </top>
      <bottom style="medium">
        <color indexed="59"/>
      </bottom>
      <diagonal/>
    </border>
    <border>
      <left/>
      <right style="thin">
        <color auto="1"/>
      </right>
      <top style="thin">
        <color auto="1"/>
      </top>
      <bottom style="medium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5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39" fillId="0" borderId="0">
      <alignment horizontal="left" vertical="center" indent="1"/>
    </xf>
    <xf numFmtId="0" fontId="71" fillId="0" borderId="0">
      <alignment horizontal="left" vertical="center" indent="1"/>
    </xf>
    <xf numFmtId="0" fontId="37" fillId="0" borderId="1" applyProtection="0"/>
    <xf numFmtId="0" fontId="7" fillId="0" borderId="0"/>
    <xf numFmtId="0" fontId="23" fillId="0" borderId="0"/>
    <xf numFmtId="0" fontId="7" fillId="0" borderId="0"/>
    <xf numFmtId="0" fontId="38" fillId="7" borderId="2">
      <alignment vertical="center"/>
    </xf>
    <xf numFmtId="0" fontId="40" fillId="0" borderId="2">
      <alignment horizontal="left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75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56" fillId="0" borderId="0"/>
    <xf numFmtId="0" fontId="42" fillId="0" borderId="0"/>
    <xf numFmtId="0" fontId="49" fillId="0" borderId="0"/>
    <xf numFmtId="0" fontId="42" fillId="0" borderId="0"/>
    <xf numFmtId="0" fontId="133" fillId="0" borderId="0"/>
    <xf numFmtId="0" fontId="7" fillId="0" borderId="0"/>
    <xf numFmtId="0" fontId="49" fillId="0" borderId="0"/>
    <xf numFmtId="0" fontId="134" fillId="0" borderId="0"/>
    <xf numFmtId="0" fontId="6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5" fillId="21" borderId="161">
      <alignment vertical="center"/>
    </xf>
    <xf numFmtId="0" fontId="136" fillId="0" borderId="161">
      <alignment horizontal="left" vertical="center" wrapText="1"/>
      <protection locked="0"/>
    </xf>
    <xf numFmtId="0" fontId="137" fillId="0" borderId="161">
      <alignment horizontal="left" vertical="center" wrapText="1"/>
      <protection locked="0"/>
    </xf>
    <xf numFmtId="0" fontId="84" fillId="0" borderId="2">
      <alignment horizontal="left" vertical="center" wrapText="1"/>
      <protection locked="0"/>
    </xf>
    <xf numFmtId="0" fontId="138" fillId="22" borderId="161">
      <alignment vertical="center"/>
    </xf>
    <xf numFmtId="0" fontId="138" fillId="22" borderId="161">
      <alignment vertical="center"/>
    </xf>
    <xf numFmtId="0" fontId="139" fillId="8" borderId="161">
      <alignment vertical="center"/>
    </xf>
    <xf numFmtId="0" fontId="83" fillId="8" borderId="2">
      <alignment vertical="center"/>
    </xf>
    <xf numFmtId="0" fontId="140" fillId="0" borderId="162" applyNumberFormat="0" applyFill="0" applyAlignment="0" applyProtection="0"/>
  </cellStyleXfs>
  <cellXfs count="20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/>
    <xf numFmtId="164" fontId="4" fillId="2" borderId="3" xfId="42" applyNumberFormat="1" applyFont="1" applyFill="1" applyBorder="1" applyProtection="1">
      <alignment vertical="center"/>
    </xf>
    <xf numFmtId="164" fontId="4" fillId="2" borderId="4" xfId="42" applyNumberFormat="1" applyFont="1" applyFill="1" applyBorder="1" applyAlignment="1" applyProtection="1">
      <alignment horizontal="right" vertical="center"/>
    </xf>
    <xf numFmtId="165" fontId="5" fillId="0" borderId="3" xfId="43" applyNumberFormat="1" applyFont="1" applyBorder="1" applyAlignment="1" applyProtection="1">
      <alignment horizontal="left" vertical="center" indent="1"/>
    </xf>
    <xf numFmtId="165" fontId="6" fillId="0" borderId="5" xfId="43" applyNumberFormat="1" applyFont="1" applyBorder="1" applyAlignment="1" applyProtection="1">
      <alignment horizontal="left" vertical="center" indent="1"/>
    </xf>
    <xf numFmtId="0" fontId="7" fillId="0" borderId="0" xfId="0" applyFont="1" applyFill="1" applyAlignment="1">
      <alignment horizontal="center"/>
    </xf>
    <xf numFmtId="0" fontId="5" fillId="0" borderId="3" xfId="43" applyNumberFormat="1" applyFont="1" applyBorder="1" applyAlignment="1" applyProtection="1">
      <alignment horizontal="left" vertical="center" indent="1"/>
    </xf>
    <xf numFmtId="165" fontId="8" fillId="0" borderId="5" xfId="43" applyNumberFormat="1" applyFont="1" applyBorder="1" applyAlignment="1" applyProtection="1">
      <alignment horizontal="left" vertical="center" indent="1"/>
    </xf>
    <xf numFmtId="165" fontId="5" fillId="0" borderId="3" xfId="43" applyNumberFormat="1" applyFont="1" applyBorder="1" applyAlignment="1" applyProtection="1">
      <alignment horizontal="left" vertical="center"/>
    </xf>
    <xf numFmtId="165" fontId="9" fillId="0" borderId="5" xfId="43" applyNumberFormat="1" applyFont="1" applyBorder="1" applyAlignment="1" applyProtection="1">
      <alignment horizontal="left" vertical="center"/>
    </xf>
    <xf numFmtId="165" fontId="9" fillId="0" borderId="4" xfId="43" applyNumberFormat="1" applyFont="1" applyBorder="1" applyAlignment="1" applyProtection="1">
      <alignment horizontal="left" vertical="center"/>
    </xf>
    <xf numFmtId="0" fontId="7" fillId="0" borderId="0" xfId="17" applyFont="1" applyAlignment="1" applyProtection="1">
      <alignment horizontal="left"/>
    </xf>
    <xf numFmtId="0" fontId="7" fillId="0" borderId="0" xfId="17" applyFont="1" applyProtection="1"/>
    <xf numFmtId="49" fontId="7" fillId="0" borderId="0" xfId="17" applyNumberFormat="1" applyFont="1" applyFill="1" applyAlignment="1" applyProtection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/>
    <xf numFmtId="49" fontId="7" fillId="0" borderId="8" xfId="0" applyNumberFormat="1" applyFont="1" applyBorder="1" applyAlignment="1"/>
    <xf numFmtId="49" fontId="7" fillId="0" borderId="9" xfId="0" applyNumberFormat="1" applyFont="1" applyBorder="1" applyAlignment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center"/>
    </xf>
    <xf numFmtId="49" fontId="7" fillId="6" borderId="10" xfId="0" applyNumberFormat="1" applyFont="1" applyFill="1" applyBorder="1" applyAlignment="1">
      <alignment horizontal="center"/>
    </xf>
    <xf numFmtId="49" fontId="7" fillId="0" borderId="11" xfId="0" applyNumberFormat="1" applyFont="1" applyBorder="1" applyAlignment="1"/>
    <xf numFmtId="49" fontId="7" fillId="0" borderId="12" xfId="0" applyNumberFormat="1" applyFont="1" applyBorder="1" applyAlignment="1"/>
    <xf numFmtId="49" fontId="7" fillId="0" borderId="13" xfId="0" applyNumberFormat="1" applyFont="1" applyBorder="1" applyAlignment="1"/>
    <xf numFmtId="49" fontId="7" fillId="0" borderId="14" xfId="0" applyNumberFormat="1" applyFont="1" applyBorder="1" applyAlignment="1"/>
    <xf numFmtId="49" fontId="7" fillId="0" borderId="15" xfId="0" applyNumberFormat="1" applyFont="1" applyBorder="1" applyAlignment="1"/>
    <xf numFmtId="0" fontId="12" fillId="0" borderId="10" xfId="0" applyFont="1" applyBorder="1" applyAlignment="1">
      <alignment horizontal="center"/>
    </xf>
    <xf numFmtId="49" fontId="7" fillId="0" borderId="16" xfId="0" applyNumberFormat="1" applyFont="1" applyBorder="1" applyAlignment="1"/>
    <xf numFmtId="0" fontId="13" fillId="0" borderId="17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0" borderId="22" xfId="0" applyFont="1" applyBorder="1" applyAlignment="1"/>
    <xf numFmtId="0" fontId="12" fillId="0" borderId="23" xfId="0" applyFont="1" applyBorder="1" applyAlignment="1"/>
    <xf numFmtId="0" fontId="12" fillId="0" borderId="24" xfId="0" applyFont="1" applyBorder="1" applyAlignment="1"/>
    <xf numFmtId="0" fontId="12" fillId="0" borderId="25" xfId="0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0" fontId="15" fillId="0" borderId="0" xfId="0" applyFont="1" applyBorder="1" applyAlignment="1"/>
    <xf numFmtId="49" fontId="16" fillId="0" borderId="0" xfId="17" applyNumberFormat="1" applyFont="1" applyFill="1" applyAlignment="1" applyProtection="1"/>
    <xf numFmtId="0" fontId="7" fillId="0" borderId="0" xfId="0" applyFont="1" applyBorder="1" applyAlignment="1">
      <alignment horizontal="center" vertical="center" wrapText="1"/>
    </xf>
    <xf numFmtId="0" fontId="0" fillId="0" borderId="0" xfId="37" applyFont="1"/>
    <xf numFmtId="0" fontId="0" fillId="0" borderId="0" xfId="37" applyFont="1" applyAlignment="1">
      <alignment horizontal="left"/>
    </xf>
    <xf numFmtId="3" fontId="0" fillId="0" borderId="0" xfId="37" applyNumberFormat="1" applyFont="1"/>
    <xf numFmtId="0" fontId="0" fillId="0" borderId="32" xfId="37" applyFont="1" applyBorder="1"/>
    <xf numFmtId="0" fontId="0" fillId="0" borderId="34" xfId="37" applyFont="1" applyBorder="1" applyAlignment="1">
      <alignment horizontal="center"/>
    </xf>
    <xf numFmtId="0" fontId="0" fillId="0" borderId="39" xfId="37" applyFont="1" applyBorder="1"/>
    <xf numFmtId="0" fontId="0" fillId="0" borderId="40" xfId="37" applyFont="1" applyBorder="1"/>
    <xf numFmtId="0" fontId="0" fillId="0" borderId="34" xfId="37" applyFont="1" applyBorder="1" applyAlignment="1">
      <alignment horizontal="left"/>
    </xf>
    <xf numFmtId="0" fontId="0" fillId="0" borderId="34" xfId="37" applyFont="1" applyBorder="1" applyAlignment="1" applyProtection="1">
      <alignment horizontal="center"/>
      <protection locked="0"/>
    </xf>
    <xf numFmtId="0" fontId="2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8" fillId="0" borderId="0" xfId="0" applyFont="1" applyFill="1" applyProtection="1"/>
    <xf numFmtId="165" fontId="5" fillId="0" borderId="5" xfId="43" applyNumberFormat="1" applyFont="1" applyBorder="1" applyAlignment="1" applyProtection="1">
      <alignment horizontal="left" vertical="center" indent="1"/>
    </xf>
    <xf numFmtId="165" fontId="8" fillId="0" borderId="4" xfId="43" applyNumberFormat="1" applyFont="1" applyBorder="1" applyAlignment="1" applyProtection="1">
      <alignment horizontal="left" vertical="center" indent="1"/>
    </xf>
    <xf numFmtId="0" fontId="14" fillId="0" borderId="0" xfId="0" applyFont="1" applyProtection="1"/>
    <xf numFmtId="165" fontId="9" fillId="0" borderId="3" xfId="43" applyNumberFormat="1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Protection="1">
      <protection locked="0"/>
    </xf>
    <xf numFmtId="0" fontId="21" fillId="0" borderId="10" xfId="0" applyFont="1" applyFill="1" applyBorder="1" applyProtection="1"/>
    <xf numFmtId="0" fontId="22" fillId="0" borderId="10" xfId="0" applyFont="1" applyBorder="1" applyProtection="1"/>
    <xf numFmtId="0" fontId="21" fillId="0" borderId="10" xfId="0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1" fillId="0" borderId="0" xfId="0" applyFont="1" applyFill="1" applyProtection="1"/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 applyAlignment="1">
      <alignment horizontal="left" vertical="center"/>
    </xf>
    <xf numFmtId="165" fontId="26" fillId="0" borderId="3" xfId="43" applyNumberFormat="1" applyFont="1" applyBorder="1" applyAlignment="1" applyProtection="1">
      <alignment horizontal="left" vertical="center"/>
    </xf>
    <xf numFmtId="165" fontId="26" fillId="0" borderId="5" xfId="43" applyNumberFormat="1" applyFont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wrapText="1"/>
    </xf>
    <xf numFmtId="164" fontId="28" fillId="9" borderId="3" xfId="7" applyNumberFormat="1" applyFont="1" applyFill="1" applyBorder="1" applyProtection="1">
      <alignment vertical="center"/>
    </xf>
    <xf numFmtId="164" fontId="28" fillId="9" borderId="4" xfId="7" applyNumberFormat="1" applyFont="1" applyFill="1" applyBorder="1" applyAlignment="1" applyProtection="1">
      <alignment horizontal="right" vertical="center"/>
    </xf>
    <xf numFmtId="165" fontId="8" fillId="0" borderId="5" xfId="8" applyNumberFormat="1" applyFont="1" applyBorder="1" applyAlignment="1" applyProtection="1">
      <alignment horizontal="left" vertical="center" indent="1"/>
    </xf>
    <xf numFmtId="165" fontId="8" fillId="0" borderId="4" xfId="8" applyNumberFormat="1" applyFont="1" applyBorder="1" applyAlignment="1" applyProtection="1">
      <alignment horizontal="left" vertical="center" indent="1"/>
    </xf>
    <xf numFmtId="0" fontId="12" fillId="0" borderId="0" xfId="12" applyFont="1" applyAlignment="1">
      <alignment vertical="center"/>
    </xf>
    <xf numFmtId="165" fontId="9" fillId="0" borderId="3" xfId="8" applyNumberFormat="1" applyFont="1" applyBorder="1" applyAlignment="1" applyProtection="1">
      <alignment horizontal="left" vertical="center"/>
    </xf>
    <xf numFmtId="165" fontId="9" fillId="0" borderId="5" xfId="8" applyNumberFormat="1" applyFont="1" applyBorder="1" applyAlignment="1" applyProtection="1">
      <alignment horizontal="left" vertical="center"/>
    </xf>
    <xf numFmtId="165" fontId="9" fillId="0" borderId="4" xfId="8" applyNumberFormat="1" applyFont="1" applyBorder="1" applyAlignment="1" applyProtection="1">
      <alignment horizontal="left" vertical="center"/>
    </xf>
    <xf numFmtId="0" fontId="16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10" fillId="0" borderId="0" xfId="12" applyFont="1" applyBorder="1" applyAlignment="1">
      <alignment horizontal="center" vertical="center" wrapText="1"/>
    </xf>
    <xf numFmtId="0" fontId="42" fillId="0" borderId="0" xfId="12" applyBorder="1"/>
    <xf numFmtId="0" fontId="17" fillId="0" borderId="0" xfId="12" applyFont="1"/>
    <xf numFmtId="0" fontId="42" fillId="0" borderId="0" xfId="12" applyNumberFormat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/>
    <xf numFmtId="165" fontId="6" fillId="0" borderId="3" xfId="43" applyNumberFormat="1" applyFont="1" applyBorder="1" applyAlignment="1" applyProtection="1">
      <alignment horizontal="left" vertical="center" indent="1"/>
    </xf>
    <xf numFmtId="0" fontId="14" fillId="0" borderId="41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centerContinuous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Continuous" vertical="top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Continuous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Continuous" vertical="center"/>
    </xf>
    <xf numFmtId="0" fontId="2" fillId="0" borderId="48" xfId="0" applyFont="1" applyFill="1" applyBorder="1" applyAlignment="1">
      <alignment horizontal="centerContinuous" vertical="center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right" vertical="center" wrapText="1"/>
      <protection locked="0"/>
    </xf>
    <xf numFmtId="1" fontId="32" fillId="0" borderId="10" xfId="0" applyNumberFormat="1" applyFont="1" applyFill="1" applyBorder="1" applyAlignment="1" applyProtection="1">
      <alignment horizontal="right" vertical="center"/>
      <protection locked="0"/>
    </xf>
    <xf numFmtId="1" fontId="32" fillId="0" borderId="10" xfId="0" applyNumberFormat="1" applyFont="1" applyFill="1" applyBorder="1" applyAlignment="1">
      <alignment horizontal="right" vertical="center"/>
    </xf>
    <xf numFmtId="2" fontId="32" fillId="0" borderId="21" xfId="0" applyNumberFormat="1" applyFont="1" applyBorder="1" applyAlignment="1" applyProtection="1">
      <alignment horizontal="right" vertical="center" wrapText="1"/>
      <protection locked="0"/>
    </xf>
    <xf numFmtId="2" fontId="32" fillId="0" borderId="10" xfId="0" applyNumberFormat="1" applyFont="1" applyBorder="1" applyAlignment="1" applyProtection="1">
      <alignment horizontal="right" vertical="center" wrapText="1"/>
      <protection locked="0"/>
    </xf>
    <xf numFmtId="0" fontId="32" fillId="0" borderId="21" xfId="0" applyFont="1" applyBorder="1" applyAlignment="1">
      <alignment horizontal="right" vertical="center" wrapText="1"/>
    </xf>
    <xf numFmtId="0" fontId="32" fillId="0" borderId="10" xfId="0" applyFont="1" applyBorder="1" applyAlignment="1">
      <alignment horizontal="right" vertical="center" wrapText="1"/>
    </xf>
    <xf numFmtId="2" fontId="32" fillId="0" borderId="49" xfId="0" applyNumberFormat="1" applyFont="1" applyBorder="1" applyAlignment="1" applyProtection="1">
      <alignment horizontal="right" vertical="center" wrapText="1"/>
      <protection locked="0"/>
    </xf>
    <xf numFmtId="2" fontId="32" fillId="0" borderId="5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/>
    </xf>
    <xf numFmtId="0" fontId="32" fillId="0" borderId="14" xfId="0" applyFont="1" applyFill="1" applyBorder="1" applyAlignment="1">
      <alignment horizontal="centerContinuous" vertical="center"/>
    </xf>
    <xf numFmtId="0" fontId="32" fillId="0" borderId="15" xfId="0" applyFont="1" applyFill="1" applyBorder="1" applyAlignment="1">
      <alignment horizontal="centerContinuous" vertical="center"/>
    </xf>
    <xf numFmtId="0" fontId="32" fillId="0" borderId="36" xfId="0" applyFont="1" applyFill="1" applyBorder="1" applyAlignment="1">
      <alignment horizontal="centerContinuous"/>
    </xf>
    <xf numFmtId="0" fontId="32" fillId="0" borderId="44" xfId="0" applyFont="1" applyFill="1" applyBorder="1" applyAlignment="1">
      <alignment horizontal="centerContinuous" vertical="top"/>
    </xf>
    <xf numFmtId="0" fontId="2" fillId="0" borderId="51" xfId="0" applyFont="1" applyFill="1" applyBorder="1" applyAlignment="1">
      <alignment horizontal="centerContinuous" vertical="center"/>
    </xf>
    <xf numFmtId="1" fontId="32" fillId="0" borderId="52" xfId="0" applyNumberFormat="1" applyFont="1" applyFill="1" applyBorder="1" applyAlignment="1" applyProtection="1">
      <alignment horizontal="right" vertical="center"/>
      <protection locked="0"/>
    </xf>
    <xf numFmtId="1" fontId="32" fillId="0" borderId="53" xfId="0" applyNumberFormat="1" applyFont="1" applyFill="1" applyBorder="1" applyAlignment="1" applyProtection="1">
      <alignment horizontal="right" vertical="center"/>
      <protection locked="0"/>
    </xf>
    <xf numFmtId="2" fontId="32" fillId="0" borderId="53" xfId="0" applyNumberFormat="1" applyFont="1" applyBorder="1" applyAlignment="1" applyProtection="1">
      <alignment horizontal="right" vertical="center" wrapText="1"/>
      <protection locked="0"/>
    </xf>
    <xf numFmtId="0" fontId="32" fillId="0" borderId="53" xfId="0" applyFont="1" applyBorder="1" applyAlignment="1">
      <alignment horizontal="right" vertical="center" wrapText="1"/>
    </xf>
    <xf numFmtId="2" fontId="32" fillId="0" borderId="54" xfId="0" applyNumberFormat="1" applyFont="1" applyBorder="1" applyAlignment="1" applyProtection="1">
      <alignment horizontal="right" vertical="center" wrapText="1"/>
      <protection locked="0"/>
    </xf>
    <xf numFmtId="0" fontId="27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3" fillId="0" borderId="55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7" fillId="0" borderId="41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17" applyFont="1" applyProtection="1"/>
    <xf numFmtId="0" fontId="14" fillId="0" borderId="0" xfId="17" applyFont="1" applyProtection="1"/>
    <xf numFmtId="0" fontId="14" fillId="0" borderId="0" xfId="17" applyFont="1" applyAlignment="1" applyProtection="1">
      <alignment horizontal="center" vertical="center" wrapText="1"/>
    </xf>
    <xf numFmtId="3" fontId="14" fillId="0" borderId="0" xfId="17" applyNumberFormat="1" applyFont="1" applyAlignment="1" applyProtection="1">
      <alignment horizontal="center" vertical="center" wrapText="1"/>
    </xf>
    <xf numFmtId="0" fontId="14" fillId="0" borderId="0" xfId="17" applyFont="1" applyAlignment="1" applyProtection="1">
      <alignment horizontal="left"/>
    </xf>
    <xf numFmtId="0" fontId="14" fillId="0" borderId="0" xfId="17" applyFont="1" applyFill="1" applyProtection="1"/>
    <xf numFmtId="3" fontId="14" fillId="0" borderId="0" xfId="17" applyNumberFormat="1" applyFont="1" applyProtection="1"/>
    <xf numFmtId="3" fontId="27" fillId="0" borderId="0" xfId="17" applyNumberFormat="1" applyFont="1" applyProtection="1"/>
    <xf numFmtId="0" fontId="14" fillId="0" borderId="0" xfId="17" applyFont="1" applyFill="1" applyAlignment="1" applyProtection="1">
      <alignment horizontal="center" vertical="center"/>
    </xf>
    <xf numFmtId="0" fontId="27" fillId="0" borderId="0" xfId="17" applyFont="1" applyProtection="1"/>
    <xf numFmtId="0" fontId="14" fillId="0" borderId="0" xfId="17" applyFont="1" applyAlignment="1" applyProtection="1">
      <alignment horizontal="left" wrapText="1"/>
    </xf>
    <xf numFmtId="0" fontId="14" fillId="0" borderId="0" xfId="17" applyFont="1" applyAlignment="1" applyProtection="1">
      <alignment wrapText="1"/>
    </xf>
    <xf numFmtId="3" fontId="27" fillId="0" borderId="0" xfId="17" applyNumberFormat="1" applyFont="1" applyAlignment="1" applyProtection="1">
      <alignment horizontal="center" vertical="center" wrapText="1"/>
    </xf>
    <xf numFmtId="3" fontId="14" fillId="0" borderId="0" xfId="17" applyNumberFormat="1" applyFont="1" applyAlignment="1" applyProtection="1">
      <alignment wrapText="1"/>
    </xf>
    <xf numFmtId="3" fontId="27" fillId="0" borderId="0" xfId="17" applyNumberFormat="1" applyFont="1" applyAlignment="1" applyProtection="1">
      <alignment wrapText="1"/>
    </xf>
    <xf numFmtId="0" fontId="42" fillId="0" borderId="0" xfId="22"/>
    <xf numFmtId="0" fontId="0" fillId="0" borderId="0" xfId="37" applyFont="1" applyAlignment="1">
      <alignment horizontal="center"/>
    </xf>
    <xf numFmtId="164" fontId="43" fillId="2" borderId="3" xfId="42" applyNumberFormat="1" applyFont="1" applyFill="1" applyBorder="1" applyProtection="1">
      <alignment vertical="center"/>
    </xf>
    <xf numFmtId="164" fontId="43" fillId="2" borderId="4" xfId="42" applyNumberFormat="1" applyFont="1" applyFill="1" applyBorder="1" applyAlignment="1" applyProtection="1">
      <alignment horizontal="right" vertical="center"/>
    </xf>
    <xf numFmtId="165" fontId="44" fillId="0" borderId="3" xfId="43" applyNumberFormat="1" applyFont="1" applyBorder="1" applyAlignment="1" applyProtection="1">
      <alignment horizontal="left" vertical="center" indent="1"/>
    </xf>
    <xf numFmtId="165" fontId="44" fillId="0" borderId="5" xfId="43" applyNumberFormat="1" applyFont="1" applyBorder="1" applyAlignment="1" applyProtection="1">
      <alignment horizontal="left" vertical="center" indent="1"/>
    </xf>
    <xf numFmtId="165" fontId="44" fillId="0" borderId="4" xfId="43" applyNumberFormat="1" applyFont="1" applyBorder="1" applyAlignment="1" applyProtection="1">
      <alignment horizontal="left" vertical="center" indent="1"/>
    </xf>
    <xf numFmtId="165" fontId="44" fillId="0" borderId="0" xfId="43" applyNumberFormat="1" applyFont="1" applyBorder="1" applyAlignment="1" applyProtection="1">
      <alignment horizontal="left" vertical="center" indent="1"/>
    </xf>
    <xf numFmtId="0" fontId="45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165" fontId="48" fillId="0" borderId="3" xfId="43" applyNumberFormat="1" applyFont="1" applyBorder="1" applyAlignment="1" applyProtection="1">
      <alignment horizontal="left" vertical="center"/>
    </xf>
    <xf numFmtId="165" fontId="48" fillId="0" borderId="5" xfId="43" applyNumberFormat="1" applyFont="1" applyBorder="1" applyAlignment="1" applyProtection="1">
      <alignment horizontal="left" vertical="center"/>
    </xf>
    <xf numFmtId="165" fontId="48" fillId="0" borderId="4" xfId="43" applyNumberFormat="1" applyFont="1" applyBorder="1" applyAlignment="1" applyProtection="1">
      <alignment horizontal="left" vertical="center"/>
    </xf>
    <xf numFmtId="165" fontId="48" fillId="0" borderId="0" xfId="43" applyNumberFormat="1" applyFont="1" applyBorder="1" applyAlignment="1" applyProtection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horizontal="right" vertical="center"/>
    </xf>
    <xf numFmtId="0" fontId="54" fillId="0" borderId="0" xfId="0" applyNumberFormat="1" applyFont="1" applyFill="1" applyBorder="1" applyAlignment="1">
      <alignment horizontal="right" vertical="center"/>
    </xf>
    <xf numFmtId="165" fontId="57" fillId="0" borderId="3" xfId="43" applyNumberFormat="1" applyFont="1" applyBorder="1" applyAlignment="1" applyProtection="1">
      <alignment horizontal="left" vertical="center" indent="1"/>
    </xf>
    <xf numFmtId="0" fontId="58" fillId="0" borderId="0" xfId="0" applyFont="1"/>
    <xf numFmtId="0" fontId="59" fillId="0" borderId="0" xfId="0" applyFont="1"/>
    <xf numFmtId="0" fontId="47" fillId="0" borderId="0" xfId="0" applyFont="1"/>
    <xf numFmtId="0" fontId="47" fillId="0" borderId="0" xfId="0" applyFont="1" applyBorder="1"/>
    <xf numFmtId="0" fontId="59" fillId="0" borderId="0" xfId="0" applyFont="1" applyBorder="1" applyAlignment="1"/>
    <xf numFmtId="0" fontId="47" fillId="0" borderId="0" xfId="0" applyFont="1" applyFill="1" applyAlignment="1">
      <alignment wrapText="1"/>
    </xf>
    <xf numFmtId="0" fontId="47" fillId="0" borderId="0" xfId="0" applyFont="1" applyFill="1"/>
    <xf numFmtId="0" fontId="59" fillId="0" borderId="0" xfId="0" applyFont="1" applyBorder="1"/>
    <xf numFmtId="0" fontId="53" fillId="0" borderId="0" xfId="0" applyFont="1" applyFill="1" applyAlignment="1">
      <alignment vertical="center" wrapText="1"/>
    </xf>
    <xf numFmtId="0" fontId="49" fillId="0" borderId="0" xfId="0" applyFont="1" applyFill="1" applyAlignment="1">
      <alignment vertical="center"/>
    </xf>
    <xf numFmtId="0" fontId="59" fillId="0" borderId="0" xfId="0" applyFont="1" applyBorder="1" applyAlignment="1">
      <alignment horizontal="right"/>
    </xf>
    <xf numFmtId="0" fontId="0" fillId="0" borderId="0" xfId="0" applyNumberFormat="1" applyBorder="1"/>
    <xf numFmtId="3" fontId="88" fillId="0" borderId="0" xfId="0" applyNumberFormat="1" applyFont="1" applyBorder="1"/>
    <xf numFmtId="3" fontId="0" fillId="0" borderId="0" xfId="0" applyNumberFormat="1" applyBorder="1"/>
    <xf numFmtId="0" fontId="4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right" vertical="center"/>
    </xf>
    <xf numFmtId="165" fontId="46" fillId="0" borderId="5" xfId="43" applyNumberFormat="1" applyFont="1" applyBorder="1" applyAlignment="1" applyProtection="1">
      <alignment horizontal="left" vertical="center" indent="1"/>
    </xf>
    <xf numFmtId="0" fontId="60" fillId="0" borderId="0" xfId="0" applyFont="1" applyFill="1" applyAlignment="1">
      <alignment vertical="center"/>
    </xf>
    <xf numFmtId="0" fontId="57" fillId="0" borderId="3" xfId="43" applyNumberFormat="1" applyFont="1" applyBorder="1" applyAlignment="1" applyProtection="1">
      <alignment horizontal="left" vertical="center" indent="1"/>
    </xf>
    <xf numFmtId="165" fontId="66" fillId="0" borderId="3" xfId="43" applyNumberFormat="1" applyFont="1" applyBorder="1" applyAlignment="1" applyProtection="1">
      <alignment horizontal="left" vertical="center"/>
    </xf>
    <xf numFmtId="165" fontId="66" fillId="0" borderId="5" xfId="43" applyNumberFormat="1" applyFont="1" applyBorder="1" applyAlignment="1" applyProtection="1">
      <alignment horizontal="left" vertical="center"/>
    </xf>
    <xf numFmtId="0" fontId="63" fillId="0" borderId="0" xfId="0" applyFont="1" applyFill="1" applyAlignment="1">
      <alignment vertical="center"/>
    </xf>
    <xf numFmtId="0" fontId="49" fillId="0" borderId="13" xfId="0" applyFont="1" applyFill="1" applyBorder="1" applyAlignment="1">
      <alignment vertical="center"/>
    </xf>
    <xf numFmtId="3" fontId="60" fillId="0" borderId="13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 wrapText="1"/>
    </xf>
    <xf numFmtId="0" fontId="49" fillId="0" borderId="0" xfId="0" applyFont="1"/>
    <xf numFmtId="0" fontId="60" fillId="0" borderId="11" xfId="0" applyFont="1" applyFill="1" applyBorder="1" applyAlignment="1">
      <alignment vertical="center"/>
    </xf>
    <xf numFmtId="3" fontId="60" fillId="0" borderId="13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67" fillId="0" borderId="0" xfId="0" applyFont="1"/>
    <xf numFmtId="0" fontId="55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vertical="center"/>
    </xf>
    <xf numFmtId="0" fontId="68" fillId="0" borderId="0" xfId="0" applyFont="1"/>
    <xf numFmtId="0" fontId="47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87" fillId="0" borderId="0" xfId="0" applyNumberFormat="1" applyFont="1" applyFill="1" applyBorder="1" applyAlignment="1">
      <alignment horizontal="right" vertical="top" shrinkToFit="1"/>
    </xf>
    <xf numFmtId="168" fontId="87" fillId="0" borderId="0" xfId="0" applyNumberFormat="1" applyFont="1" applyFill="1" applyBorder="1" applyAlignment="1">
      <alignment horizontal="right" vertical="top" wrapText="1"/>
    </xf>
    <xf numFmtId="1" fontId="87" fillId="0" borderId="0" xfId="0" applyNumberFormat="1" applyFont="1" applyFill="1" applyBorder="1" applyAlignment="1">
      <alignment horizontal="right" vertical="center" shrinkToFit="1"/>
    </xf>
    <xf numFmtId="1" fontId="0" fillId="0" borderId="0" xfId="0" applyNumberFormat="1" applyBorder="1"/>
    <xf numFmtId="0" fontId="69" fillId="0" borderId="0" xfId="0" applyFont="1"/>
    <xf numFmtId="0" fontId="7" fillId="0" borderId="0" xfId="0" applyFont="1" applyFill="1" applyAlignment="1">
      <alignment horizontal="left" vertical="top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60" fillId="0" borderId="0" xfId="0" applyNumberFormat="1" applyFont="1" applyFill="1" applyBorder="1" applyAlignment="1">
      <alignment horizontal="center" vertical="center" wrapText="1"/>
    </xf>
    <xf numFmtId="0" fontId="12" fillId="0" borderId="0" xfId="12" applyFont="1" applyBorder="1" applyAlignment="1">
      <alignment horizontal="center"/>
    </xf>
    <xf numFmtId="1" fontId="12" fillId="0" borderId="0" xfId="12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3" fontId="65" fillId="0" borderId="0" xfId="0" applyNumberFormat="1" applyFont="1" applyBorder="1"/>
    <xf numFmtId="0" fontId="65" fillId="0" borderId="0" xfId="0" applyNumberFormat="1" applyFont="1" applyBorder="1"/>
    <xf numFmtId="0" fontId="49" fillId="0" borderId="0" xfId="13" applyFont="1" applyFill="1" applyAlignment="1">
      <alignment vertical="center"/>
    </xf>
    <xf numFmtId="0" fontId="63" fillId="0" borderId="0" xfId="13" applyFont="1" applyFill="1" applyAlignment="1">
      <alignment vertical="center"/>
    </xf>
    <xf numFmtId="0" fontId="49" fillId="0" borderId="12" xfId="13" quotePrefix="1" applyFont="1" applyFill="1" applyBorder="1" applyAlignment="1">
      <alignment vertical="center" wrapText="1"/>
    </xf>
    <xf numFmtId="0" fontId="49" fillId="0" borderId="13" xfId="13" quotePrefix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top" wrapText="1"/>
    </xf>
    <xf numFmtId="0" fontId="49" fillId="0" borderId="41" xfId="13" quotePrefix="1" applyFont="1" applyFill="1" applyBorder="1" applyAlignment="1">
      <alignment vertical="center" wrapText="1"/>
    </xf>
    <xf numFmtId="0" fontId="49" fillId="0" borderId="0" xfId="13" applyFont="1" applyBorder="1" applyAlignment="1">
      <alignment horizontal="center" vertical="center" wrapText="1"/>
    </xf>
    <xf numFmtId="0" fontId="49" fillId="0" borderId="0" xfId="13" quotePrefix="1" applyFont="1" applyFill="1" applyBorder="1" applyAlignment="1">
      <alignment vertical="center" wrapText="1"/>
    </xf>
    <xf numFmtId="0" fontId="49" fillId="0" borderId="0" xfId="13" quotePrefix="1" applyFont="1" applyFill="1" applyBorder="1" applyAlignment="1">
      <alignment vertical="top" wrapText="1"/>
    </xf>
    <xf numFmtId="0" fontId="49" fillId="0" borderId="60" xfId="13" quotePrefix="1" applyFont="1" applyFill="1" applyBorder="1" applyAlignment="1">
      <alignment vertical="center" wrapText="1"/>
    </xf>
    <xf numFmtId="0" fontId="49" fillId="0" borderId="61" xfId="13" quotePrefix="1" applyFont="1" applyFill="1" applyBorder="1" applyAlignment="1">
      <alignment vertical="center" wrapText="1"/>
    </xf>
    <xf numFmtId="0" fontId="49" fillId="0" borderId="62" xfId="13" quotePrefix="1" applyFont="1" applyFill="1" applyBorder="1" applyAlignment="1">
      <alignment vertical="center" wrapText="1"/>
    </xf>
    <xf numFmtId="0" fontId="49" fillId="0" borderId="8" xfId="13" quotePrefix="1" applyFont="1" applyFill="1" applyBorder="1" applyAlignment="1">
      <alignment vertical="center" wrapText="1"/>
    </xf>
    <xf numFmtId="0" fontId="49" fillId="0" borderId="9" xfId="13" quotePrefix="1" applyFont="1" applyFill="1" applyBorder="1" applyAlignment="1">
      <alignment vertical="center" wrapText="1"/>
    </xf>
    <xf numFmtId="165" fontId="48" fillId="0" borderId="0" xfId="44" applyNumberFormat="1" applyFont="1" applyBorder="1" applyAlignment="1" applyProtection="1">
      <alignment horizontal="left" vertical="center" wrapText="1"/>
    </xf>
    <xf numFmtId="0" fontId="61" fillId="0" borderId="0" xfId="0" applyFont="1"/>
    <xf numFmtId="0" fontId="49" fillId="0" borderId="14" xfId="13" quotePrefix="1" applyFont="1" applyFill="1" applyBorder="1" applyAlignment="1">
      <alignment vertical="center" wrapText="1"/>
    </xf>
    <xf numFmtId="0" fontId="49" fillId="0" borderId="15" xfId="13" quotePrefix="1" applyFont="1" applyFill="1" applyBorder="1" applyAlignment="1">
      <alignment vertical="center" wrapText="1"/>
    </xf>
    <xf numFmtId="0" fontId="90" fillId="0" borderId="0" xfId="0" applyFont="1" applyFill="1" applyAlignment="1">
      <alignment vertical="center"/>
    </xf>
    <xf numFmtId="0" fontId="49" fillId="0" borderId="0" xfId="23" applyFont="1" applyAlignment="1" applyProtection="1">
      <alignment horizontal="left"/>
    </xf>
    <xf numFmtId="0" fontId="59" fillId="0" borderId="0" xfId="15" applyFont="1"/>
    <xf numFmtId="0" fontId="45" fillId="0" borderId="0" xfId="15" applyFont="1" applyBorder="1"/>
    <xf numFmtId="0" fontId="45" fillId="0" borderId="0" xfId="15" applyFont="1" applyFill="1"/>
    <xf numFmtId="4" fontId="45" fillId="0" borderId="0" xfId="15" applyNumberFormat="1" applyFont="1"/>
    <xf numFmtId="3" fontId="45" fillId="0" borderId="0" xfId="15" applyNumberFormat="1" applyFont="1" applyFill="1"/>
    <xf numFmtId="0" fontId="45" fillId="0" borderId="0" xfId="15" applyFont="1" applyBorder="1" applyAlignment="1">
      <alignment horizontal="center"/>
    </xf>
    <xf numFmtId="0" fontId="47" fillId="0" borderId="0" xfId="15" applyFont="1" applyBorder="1" applyAlignment="1">
      <alignment vertical="center"/>
    </xf>
    <xf numFmtId="0" fontId="47" fillId="0" borderId="0" xfId="15" applyFont="1" applyBorder="1" applyAlignment="1">
      <alignment horizontal="center"/>
    </xf>
    <xf numFmtId="3" fontId="47" fillId="0" borderId="0" xfId="15" applyNumberFormat="1" applyFont="1" applyBorder="1" applyAlignment="1">
      <alignment horizontal="center"/>
    </xf>
    <xf numFmtId="0" fontId="47" fillId="0" borderId="0" xfId="15" applyFont="1"/>
    <xf numFmtId="0" fontId="45" fillId="0" borderId="0" xfId="15" applyFont="1" applyAlignment="1">
      <alignment horizontal="right"/>
    </xf>
    <xf numFmtId="164" fontId="43" fillId="2" borderId="63" xfId="42" applyNumberFormat="1" applyFont="1" applyFill="1" applyBorder="1" applyProtection="1">
      <alignment vertical="center"/>
    </xf>
    <xf numFmtId="164" fontId="43" fillId="2" borderId="63" xfId="42" applyNumberFormat="1" applyFont="1" applyFill="1" applyBorder="1" applyAlignment="1" applyProtection="1">
      <alignment horizontal="right" vertical="center"/>
    </xf>
    <xf numFmtId="165" fontId="44" fillId="0" borderId="3" xfId="43" applyNumberFormat="1" applyFont="1" applyFill="1" applyBorder="1" applyAlignment="1" applyProtection="1">
      <alignment horizontal="left" vertical="center" indent="1"/>
    </xf>
    <xf numFmtId="165" fontId="44" fillId="0" borderId="5" xfId="43" applyNumberFormat="1" applyFont="1" applyFill="1" applyBorder="1" applyAlignment="1" applyProtection="1">
      <alignment horizontal="left" vertical="center" wrapText="1" indent="1"/>
    </xf>
    <xf numFmtId="165" fontId="44" fillId="0" borderId="4" xfId="43" applyNumberFormat="1" applyFont="1" applyFill="1" applyBorder="1" applyAlignment="1" applyProtection="1">
      <alignment horizontal="left" vertical="center" wrapText="1" indent="1"/>
    </xf>
    <xf numFmtId="165" fontId="44" fillId="0" borderId="5" xfId="43" applyNumberFormat="1" applyFont="1" applyBorder="1" applyAlignment="1" applyProtection="1">
      <alignment horizontal="right" vertical="center"/>
    </xf>
    <xf numFmtId="165" fontId="44" fillId="0" borderId="4" xfId="43" applyNumberFormat="1" applyFont="1" applyBorder="1" applyAlignment="1" applyProtection="1">
      <alignment horizontal="right" vertical="center"/>
    </xf>
    <xf numFmtId="0" fontId="49" fillId="0" borderId="0" xfId="17" applyFont="1" applyAlignment="1" applyProtection="1">
      <alignment horizontal="left"/>
    </xf>
    <xf numFmtId="49" fontId="49" fillId="0" borderId="0" xfId="17" applyNumberFormat="1" applyFont="1" applyFill="1" applyProtection="1"/>
    <xf numFmtId="0" fontId="50" fillId="0" borderId="10" xfId="0" applyFont="1" applyFill="1" applyBorder="1" applyAlignment="1" applyProtection="1">
      <alignment horizontal="center" vertical="center" textRotation="90" wrapText="1"/>
    </xf>
    <xf numFmtId="3" fontId="50" fillId="0" borderId="10" xfId="0" applyNumberFormat="1" applyFont="1" applyFill="1" applyBorder="1" applyAlignment="1" applyProtection="1">
      <alignment horizontal="center" vertical="center" textRotation="90" wrapText="1"/>
    </xf>
    <xf numFmtId="0" fontId="52" fillId="11" borderId="10" xfId="0" applyFont="1" applyFill="1" applyBorder="1" applyAlignment="1" applyProtection="1">
      <alignment horizontal="right" vertical="center" wrapText="1"/>
    </xf>
    <xf numFmtId="0" fontId="47" fillId="0" borderId="0" xfId="17" applyFont="1" applyProtection="1"/>
    <xf numFmtId="0" fontId="47" fillId="0" borderId="0" xfId="17" applyFont="1" applyAlignment="1" applyProtection="1">
      <alignment horizontal="center" vertical="center" wrapText="1"/>
    </xf>
    <xf numFmtId="0" fontId="47" fillId="0" borderId="0" xfId="17" applyFont="1" applyAlignment="1" applyProtection="1">
      <alignment wrapText="1"/>
    </xf>
    <xf numFmtId="0" fontId="47" fillId="0" borderId="0" xfId="17" applyFont="1" applyAlignment="1" applyProtection="1">
      <alignment horizontal="center" wrapText="1"/>
    </xf>
    <xf numFmtId="0" fontId="47" fillId="0" borderId="0" xfId="17" applyFont="1" applyFill="1" applyProtection="1"/>
    <xf numFmtId="0" fontId="47" fillId="0" borderId="0" xfId="17" applyFont="1" applyBorder="1" applyAlignment="1" applyProtection="1">
      <alignment wrapText="1"/>
    </xf>
    <xf numFmtId="0" fontId="47" fillId="0" borderId="0" xfId="17" applyFont="1" applyBorder="1" applyAlignment="1" applyProtection="1">
      <alignment horizontal="center" wrapText="1"/>
    </xf>
    <xf numFmtId="0" fontId="47" fillId="0" borderId="0" xfId="17" applyFont="1" applyAlignment="1" applyProtection="1">
      <alignment horizontal="right"/>
    </xf>
    <xf numFmtId="0" fontId="47" fillId="0" borderId="0" xfId="38" applyFont="1" applyProtection="1"/>
    <xf numFmtId="0" fontId="47" fillId="0" borderId="64" xfId="0" applyFont="1" applyBorder="1" applyAlignment="1">
      <alignment horizontal="right"/>
    </xf>
    <xf numFmtId="0" fontId="47" fillId="0" borderId="65" xfId="0" applyFont="1" applyBorder="1" applyAlignment="1">
      <alignment horizontal="right"/>
    </xf>
    <xf numFmtId="49" fontId="47" fillId="0" borderId="11" xfId="0" applyNumberFormat="1" applyFont="1" applyBorder="1"/>
    <xf numFmtId="0" fontId="47" fillId="0" borderId="10" xfId="0" applyFont="1" applyBorder="1" applyAlignment="1">
      <alignment wrapText="1"/>
    </xf>
    <xf numFmtId="0" fontId="74" fillId="0" borderId="59" xfId="4" applyFont="1" applyBorder="1" applyAlignment="1" applyProtection="1">
      <alignment vertical="center" wrapText="1"/>
    </xf>
    <xf numFmtId="0" fontId="74" fillId="0" borderId="0" xfId="4" applyFont="1" applyFill="1" applyBorder="1" applyAlignment="1">
      <alignment horizontal="left" wrapText="1"/>
    </xf>
    <xf numFmtId="49" fontId="47" fillId="0" borderId="10" xfId="0" applyNumberFormat="1" applyFont="1" applyBorder="1"/>
    <xf numFmtId="0" fontId="76" fillId="0" borderId="10" xfId="0" applyFont="1" applyFill="1" applyBorder="1" applyAlignment="1" applyProtection="1">
      <alignment horizontal="center" vertical="center" wrapText="1"/>
      <protection locked="0"/>
    </xf>
    <xf numFmtId="0" fontId="49" fillId="0" borderId="59" xfId="0" applyFont="1" applyFill="1" applyBorder="1" applyAlignment="1">
      <alignment horizontal="left" vertical="center" wrapText="1"/>
    </xf>
    <xf numFmtId="0" fontId="53" fillId="0" borderId="59" xfId="0" applyFont="1" applyFill="1" applyBorder="1" applyAlignment="1">
      <alignment horizontal="center" vertical="top" wrapText="1"/>
    </xf>
    <xf numFmtId="0" fontId="78" fillId="0" borderId="59" xfId="0" applyFont="1" applyFill="1" applyBorder="1" applyAlignment="1">
      <alignment horizontal="left" vertical="top" wrapText="1"/>
    </xf>
    <xf numFmtId="169" fontId="56" fillId="0" borderId="0" xfId="0" applyNumberFormat="1" applyFont="1" applyFill="1" applyBorder="1" applyAlignment="1">
      <alignment horizontal="left" vertical="top" indent="1" shrinkToFit="1"/>
    </xf>
    <xf numFmtId="0" fontId="78" fillId="0" borderId="59" xfId="0" applyFont="1" applyFill="1" applyBorder="1" applyAlignment="1">
      <alignment horizontal="center" vertical="top" wrapText="1"/>
    </xf>
    <xf numFmtId="0" fontId="49" fillId="0" borderId="59" xfId="0" applyFont="1" applyFill="1" applyBorder="1" applyAlignment="1">
      <alignment horizontal="left" vertical="top" wrapText="1" indent="1"/>
    </xf>
    <xf numFmtId="0" fontId="52" fillId="0" borderId="67" xfId="0" applyFont="1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49" fillId="0" borderId="68" xfId="0" applyFont="1" applyFill="1" applyBorder="1" applyAlignment="1">
      <alignment horizontal="left" vertical="top" wrapText="1" indent="1"/>
    </xf>
    <xf numFmtId="0" fontId="52" fillId="0" borderId="69" xfId="0" applyFont="1" applyFill="1" applyBorder="1" applyAlignment="1">
      <alignment horizontal="left" vertical="top" wrapText="1"/>
    </xf>
    <xf numFmtId="0" fontId="49" fillId="0" borderId="70" xfId="0" applyFont="1" applyFill="1" applyBorder="1" applyAlignment="1">
      <alignment horizontal="left" vertical="top" wrapText="1" indent="1"/>
    </xf>
    <xf numFmtId="0" fontId="52" fillId="0" borderId="71" xfId="0" applyFont="1" applyFill="1" applyBorder="1" applyAlignment="1">
      <alignment horizontal="left" vertical="top" wrapText="1"/>
    </xf>
    <xf numFmtId="0" fontId="0" fillId="0" borderId="71" xfId="0" applyFill="1" applyBorder="1" applyAlignment="1">
      <alignment horizontal="left" vertical="top" wrapText="1"/>
    </xf>
    <xf numFmtId="0" fontId="49" fillId="0" borderId="59" xfId="0" applyFont="1" applyFill="1" applyBorder="1" applyAlignment="1">
      <alignment horizontal="left" vertical="top" wrapText="1"/>
    </xf>
    <xf numFmtId="0" fontId="49" fillId="0" borderId="68" xfId="0" applyFont="1" applyFill="1" applyBorder="1" applyAlignment="1">
      <alignment horizontal="left" vertical="top" wrapText="1"/>
    </xf>
    <xf numFmtId="0" fontId="49" fillId="0" borderId="7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73" fillId="0" borderId="10" xfId="0" applyFont="1" applyBorder="1" applyAlignment="1" applyProtection="1">
      <alignment horizontal="center" vertical="center" wrapText="1"/>
      <protection locked="0"/>
    </xf>
    <xf numFmtId="0" fontId="73" fillId="11" borderId="10" xfId="0" applyFont="1" applyFill="1" applyBorder="1" applyAlignment="1" applyProtection="1">
      <alignment horizontal="center" vertical="center" wrapText="1"/>
    </xf>
    <xf numFmtId="0" fontId="73" fillId="0" borderId="10" xfId="0" applyFont="1" applyBorder="1" applyProtection="1">
      <protection locked="0"/>
    </xf>
    <xf numFmtId="3" fontId="73" fillId="0" borderId="10" xfId="0" applyNumberFormat="1" applyFont="1" applyBorder="1" applyAlignment="1" applyProtection="1">
      <alignment horizontal="center" vertical="center" wrapText="1"/>
      <protection locked="0"/>
    </xf>
    <xf numFmtId="3" fontId="73" fillId="11" borderId="10" xfId="0" applyNumberFormat="1" applyFont="1" applyFill="1" applyBorder="1" applyAlignment="1" applyProtection="1">
      <alignment horizontal="center" vertical="center" wrapText="1"/>
    </xf>
    <xf numFmtId="3" fontId="73" fillId="4" borderId="10" xfId="0" applyNumberFormat="1" applyFont="1" applyFill="1" applyBorder="1" applyProtection="1"/>
    <xf numFmtId="0" fontId="73" fillId="0" borderId="10" xfId="0" applyFont="1" applyFill="1" applyBorder="1" applyProtection="1">
      <protection locked="0"/>
    </xf>
    <xf numFmtId="0" fontId="73" fillId="4" borderId="10" xfId="0" applyFont="1" applyFill="1" applyBorder="1" applyProtection="1"/>
    <xf numFmtId="0" fontId="73" fillId="0" borderId="10" xfId="0" applyFont="1" applyFill="1" applyBorder="1" applyAlignment="1" applyProtection="1">
      <alignment horizontal="center" vertical="center" wrapText="1"/>
      <protection locked="0"/>
    </xf>
    <xf numFmtId="0" fontId="73" fillId="0" borderId="36" xfId="0" applyFont="1" applyBorder="1" applyAlignment="1" applyProtection="1">
      <alignment horizontal="center" vertical="center" wrapText="1"/>
      <protection locked="0"/>
    </xf>
    <xf numFmtId="3" fontId="73" fillId="11" borderId="10" xfId="0" applyNumberFormat="1" applyFont="1" applyFill="1" applyBorder="1" applyProtection="1"/>
    <xf numFmtId="0" fontId="73" fillId="11" borderId="10" xfId="0" applyFont="1" applyFill="1" applyBorder="1" applyProtection="1"/>
    <xf numFmtId="164" fontId="79" fillId="2" borderId="3" xfId="42" applyNumberFormat="1" applyFont="1" applyFill="1" applyBorder="1" applyProtection="1">
      <alignment vertical="center"/>
    </xf>
    <xf numFmtId="164" fontId="79" fillId="2" borderId="4" xfId="42" applyNumberFormat="1" applyFont="1" applyFill="1" applyBorder="1" applyAlignment="1" applyProtection="1">
      <alignment horizontal="right" vertical="center"/>
    </xf>
    <xf numFmtId="165" fontId="47" fillId="0" borderId="3" xfId="43" applyNumberFormat="1" applyFont="1" applyBorder="1" applyAlignment="1" applyProtection="1">
      <alignment horizontal="left" vertical="center" indent="1"/>
    </xf>
    <xf numFmtId="165" fontId="47" fillId="0" borderId="5" xfId="43" applyNumberFormat="1" applyFont="1" applyBorder="1" applyAlignment="1" applyProtection="1">
      <alignment horizontal="left" vertical="center" indent="1"/>
    </xf>
    <xf numFmtId="165" fontId="47" fillId="0" borderId="4" xfId="43" applyNumberFormat="1" applyFont="1" applyBorder="1" applyAlignment="1" applyProtection="1">
      <alignment horizontal="left" vertical="center" indent="1"/>
    </xf>
    <xf numFmtId="3" fontId="47" fillId="0" borderId="0" xfId="17" applyNumberFormat="1" applyFont="1" applyProtection="1"/>
    <xf numFmtId="3" fontId="45" fillId="0" borderId="0" xfId="17" applyNumberFormat="1" applyFont="1" applyProtection="1"/>
    <xf numFmtId="165" fontId="47" fillId="0" borderId="3" xfId="43" applyNumberFormat="1" applyFont="1" applyFill="1" applyBorder="1" applyAlignment="1" applyProtection="1">
      <alignment horizontal="left" vertical="center" indent="1"/>
    </xf>
    <xf numFmtId="165" fontId="47" fillId="0" borderId="5" xfId="43" applyNumberFormat="1" applyFont="1" applyFill="1" applyBorder="1" applyAlignment="1" applyProtection="1">
      <alignment horizontal="left" vertical="center" wrapText="1" indent="1"/>
    </xf>
    <xf numFmtId="165" fontId="45" fillId="0" borderId="3" xfId="43" applyNumberFormat="1" applyFont="1" applyBorder="1" applyAlignment="1" applyProtection="1">
      <alignment horizontal="left" vertical="center"/>
    </xf>
    <xf numFmtId="165" fontId="45" fillId="0" borderId="5" xfId="43" applyNumberFormat="1" applyFont="1" applyBorder="1" applyAlignment="1" applyProtection="1">
      <alignment horizontal="left" vertical="center"/>
    </xf>
    <xf numFmtId="165" fontId="45" fillId="0" borderId="4" xfId="43" applyNumberFormat="1" applyFont="1" applyBorder="1" applyAlignment="1" applyProtection="1">
      <alignment horizontal="left" vertical="center"/>
    </xf>
    <xf numFmtId="0" fontId="47" fillId="0" borderId="0" xfId="17" applyFont="1" applyAlignment="1" applyProtection="1">
      <alignment horizontal="left"/>
    </xf>
    <xf numFmtId="0" fontId="47" fillId="0" borderId="0" xfId="17" applyNumberFormat="1" applyFont="1" applyFill="1" applyProtection="1"/>
    <xf numFmtId="0" fontId="47" fillId="6" borderId="10" xfId="17" applyFont="1" applyFill="1" applyBorder="1" applyAlignment="1" applyProtection="1">
      <alignment horizontal="center" vertical="center" textRotation="90" wrapText="1"/>
    </xf>
    <xf numFmtId="0" fontId="47" fillId="0" borderId="10" xfId="17" applyFont="1" applyFill="1" applyBorder="1" applyAlignment="1" applyProtection="1">
      <alignment horizontal="center" vertical="center" textRotation="90" wrapText="1"/>
    </xf>
    <xf numFmtId="0" fontId="47" fillId="0" borderId="10" xfId="17" applyFont="1" applyBorder="1" applyAlignment="1" applyProtection="1">
      <alignment horizontal="center" vertical="center" wrapText="1"/>
      <protection locked="0"/>
    </xf>
    <xf numFmtId="0" fontId="47" fillId="6" borderId="10" xfId="17" applyFont="1" applyFill="1" applyBorder="1" applyAlignment="1" applyProtection="1">
      <alignment horizontal="center" vertical="center" wrapText="1"/>
      <protection locked="0"/>
    </xf>
    <xf numFmtId="0" fontId="47" fillId="11" borderId="10" xfId="17" applyFont="1" applyFill="1" applyBorder="1" applyAlignment="1" applyProtection="1">
      <alignment horizontal="center" vertical="center" wrapText="1"/>
    </xf>
    <xf numFmtId="0" fontId="45" fillId="0" borderId="0" xfId="17" applyFont="1" applyProtection="1"/>
    <xf numFmtId="0" fontId="47" fillId="0" borderId="0" xfId="17" applyFont="1" applyFill="1" applyBorder="1" applyAlignment="1" applyProtection="1">
      <alignment horizontal="left"/>
    </xf>
    <xf numFmtId="0" fontId="47" fillId="0" borderId="0" xfId="17" applyFont="1" applyFill="1" applyBorder="1" applyAlignment="1" applyProtection="1">
      <alignment wrapText="1"/>
    </xf>
    <xf numFmtId="3" fontId="47" fillId="0" borderId="0" xfId="17" applyNumberFormat="1" applyFont="1" applyAlignment="1" applyProtection="1">
      <alignment horizontal="center" vertical="center" wrapText="1"/>
    </xf>
    <xf numFmtId="3" fontId="45" fillId="0" borderId="0" xfId="17" applyNumberFormat="1" applyFont="1" applyAlignment="1" applyProtection="1">
      <alignment horizontal="center" vertical="center" wrapText="1"/>
    </xf>
    <xf numFmtId="3" fontId="47" fillId="0" borderId="0" xfId="17" applyNumberFormat="1" applyFont="1" applyAlignment="1" applyProtection="1">
      <alignment wrapText="1"/>
    </xf>
    <xf numFmtId="3" fontId="45" fillId="0" borderId="0" xfId="17" applyNumberFormat="1" applyFont="1" applyAlignment="1" applyProtection="1">
      <alignment wrapText="1"/>
    </xf>
    <xf numFmtId="49" fontId="47" fillId="0" borderId="0" xfId="17" applyNumberFormat="1" applyFont="1" applyFill="1" applyProtection="1"/>
    <xf numFmtId="0" fontId="45" fillId="0" borderId="0" xfId="17" applyFont="1" applyAlignment="1" applyProtection="1"/>
    <xf numFmtId="0" fontId="47" fillId="6" borderId="10" xfId="0" applyFont="1" applyFill="1" applyBorder="1" applyAlignment="1" applyProtection="1">
      <alignment horizontal="center" vertical="center" textRotation="90" wrapText="1"/>
    </xf>
    <xf numFmtId="0" fontId="47" fillId="0" borderId="10" xfId="0" applyFont="1" applyFill="1" applyBorder="1" applyAlignment="1" applyProtection="1">
      <alignment horizontal="center" vertical="center" textRotation="90" wrapText="1"/>
    </xf>
    <xf numFmtId="0" fontId="47" fillId="2" borderId="10" xfId="0" applyFont="1" applyFill="1" applyBorder="1" applyAlignment="1" applyProtection="1">
      <alignment horizontal="center" vertical="center" textRotation="90" wrapText="1"/>
    </xf>
    <xf numFmtId="3" fontId="47" fillId="6" borderId="10" xfId="0" applyNumberFormat="1" applyFont="1" applyFill="1" applyBorder="1" applyAlignment="1" applyProtection="1">
      <alignment horizontal="center" vertical="center" textRotation="90" wrapText="1"/>
    </xf>
    <xf numFmtId="3" fontId="47" fillId="6" borderId="10" xfId="17" applyNumberFormat="1" applyFont="1" applyFill="1" applyBorder="1" applyAlignment="1" applyProtection="1">
      <alignment horizontal="center" vertical="center" textRotation="90" wrapText="1"/>
    </xf>
    <xf numFmtId="0" fontId="47" fillId="0" borderId="0" xfId="17" applyFont="1" applyAlignment="1" applyProtection="1"/>
    <xf numFmtId="0" fontId="47" fillId="6" borderId="10" xfId="0" applyFont="1" applyFill="1" applyBorder="1" applyAlignment="1" applyProtection="1">
      <alignment horizontal="left" vertical="center" wrapText="1"/>
    </xf>
    <xf numFmtId="0" fontId="47" fillId="6" borderId="10" xfId="0" applyFont="1" applyFill="1" applyBorder="1" applyAlignment="1" applyProtection="1">
      <alignment horizontal="left" wrapText="1"/>
    </xf>
    <xf numFmtId="0" fontId="47" fillId="11" borderId="10" xfId="0" applyFont="1" applyFill="1" applyBorder="1" applyAlignment="1" applyProtection="1">
      <alignment horizontal="center" vertical="center"/>
    </xf>
    <xf numFmtId="0" fontId="47" fillId="0" borderId="0" xfId="17" applyFont="1" applyBorder="1" applyAlignment="1" applyProtection="1">
      <alignment vertical="center"/>
    </xf>
    <xf numFmtId="0" fontId="47" fillId="0" borderId="0" xfId="17" applyFont="1" applyBorder="1" applyAlignment="1" applyProtection="1">
      <alignment vertical="center" wrapText="1"/>
    </xf>
    <xf numFmtId="0" fontId="47" fillId="0" borderId="10" xfId="17" applyFont="1" applyBorder="1" applyAlignment="1" applyProtection="1">
      <alignment vertical="center" wrapText="1"/>
    </xf>
    <xf numFmtId="0" fontId="45" fillId="11" borderId="10" xfId="39" applyFont="1" applyFill="1" applyBorder="1" applyAlignment="1" applyProtection="1">
      <alignment horizontal="right"/>
    </xf>
    <xf numFmtId="0" fontId="47" fillId="0" borderId="0" xfId="40" applyFont="1" applyAlignment="1" applyProtection="1">
      <alignment horizontal="right"/>
    </xf>
    <xf numFmtId="0" fontId="47" fillId="6" borderId="10" xfId="39" applyFont="1" applyFill="1" applyBorder="1" applyAlignment="1" applyProtection="1">
      <alignment horizontal="center" vertical="center" wrapText="1"/>
    </xf>
    <xf numFmtId="0" fontId="47" fillId="0" borderId="10" xfId="17" applyFont="1" applyBorder="1" applyProtection="1"/>
    <xf numFmtId="0" fontId="47" fillId="0" borderId="21" xfId="17" applyFont="1" applyBorder="1" applyProtection="1"/>
    <xf numFmtId="0" fontId="47" fillId="0" borderId="21" xfId="38" applyFont="1" applyBorder="1" applyProtection="1"/>
    <xf numFmtId="0" fontId="47" fillId="0" borderId="37" xfId="38" applyFont="1" applyBorder="1" applyProtection="1"/>
    <xf numFmtId="0" fontId="47" fillId="0" borderId="10" xfId="38" applyFont="1" applyBorder="1" applyProtection="1">
      <protection locked="0"/>
    </xf>
    <xf numFmtId="0" fontId="45" fillId="11" borderId="10" xfId="38" applyFont="1" applyFill="1" applyBorder="1" applyAlignment="1" applyProtection="1">
      <alignment horizontal="right" vertical="center"/>
    </xf>
    <xf numFmtId="165" fontId="47" fillId="0" borderId="72" xfId="43" applyNumberFormat="1" applyFont="1" applyBorder="1" applyAlignment="1" applyProtection="1">
      <alignment horizontal="left" vertical="center" indent="1"/>
    </xf>
    <xf numFmtId="165" fontId="47" fillId="0" borderId="73" xfId="43" applyNumberFormat="1" applyFont="1" applyBorder="1" applyAlignment="1" applyProtection="1">
      <alignment horizontal="left" vertical="center" indent="1"/>
    </xf>
    <xf numFmtId="0" fontId="80" fillId="6" borderId="74" xfId="9" applyFont="1" applyFill="1" applyBorder="1" applyAlignment="1" applyProtection="1"/>
    <xf numFmtId="0" fontId="47" fillId="6" borderId="74" xfId="0" applyFont="1" applyFill="1" applyBorder="1" applyAlignment="1"/>
    <xf numFmtId="165" fontId="47" fillId="0" borderId="75" xfId="43" applyNumberFormat="1" applyFont="1" applyBorder="1" applyAlignment="1" applyProtection="1">
      <alignment horizontal="left" vertical="center" indent="1"/>
    </xf>
    <xf numFmtId="0" fontId="47" fillId="0" borderId="76" xfId="0" applyFont="1" applyFill="1" applyBorder="1" applyAlignment="1"/>
    <xf numFmtId="0" fontId="47" fillId="6" borderId="76" xfId="0" applyFont="1" applyFill="1" applyBorder="1" applyAlignment="1"/>
    <xf numFmtId="165" fontId="45" fillId="0" borderId="73" xfId="43" applyNumberFormat="1" applyFont="1" applyBorder="1" applyAlignment="1" applyProtection="1">
      <alignment horizontal="left" vertical="center"/>
    </xf>
    <xf numFmtId="0" fontId="47" fillId="0" borderId="76" xfId="0" applyFont="1" applyBorder="1"/>
    <xf numFmtId="0" fontId="47" fillId="6" borderId="74" xfId="0" applyFont="1" applyFill="1" applyBorder="1"/>
    <xf numFmtId="0" fontId="47" fillId="6" borderId="76" xfId="0" applyFont="1" applyFill="1" applyBorder="1"/>
    <xf numFmtId="0" fontId="47" fillId="0" borderId="64" xfId="0" applyFont="1" applyBorder="1"/>
    <xf numFmtId="0" fontId="81" fillId="0" borderId="77" xfId="50" applyFont="1" applyBorder="1"/>
    <xf numFmtId="0" fontId="81" fillId="0" borderId="77" xfId="50" applyFont="1" applyBorder="1" applyAlignment="1">
      <alignment vertical="center" wrapText="1"/>
    </xf>
    <xf numFmtId="0" fontId="81" fillId="6" borderId="77" xfId="50" applyFont="1" applyFill="1" applyBorder="1" applyAlignment="1">
      <alignment vertical="center" wrapText="1"/>
    </xf>
    <xf numFmtId="0" fontId="45" fillId="6" borderId="78" xfId="0" applyFont="1" applyFill="1" applyBorder="1" applyAlignment="1">
      <alignment horizontal="left" vertical="center" wrapText="1"/>
    </xf>
    <xf numFmtId="0" fontId="45" fillId="6" borderId="79" xfId="0" applyFont="1" applyFill="1" applyBorder="1" applyAlignment="1">
      <alignment horizontal="left" vertical="center" wrapText="1"/>
    </xf>
    <xf numFmtId="0" fontId="81" fillId="0" borderId="162" xfId="50" applyFont="1"/>
    <xf numFmtId="0" fontId="47" fillId="0" borderId="80" xfId="0" applyFont="1" applyBorder="1"/>
    <xf numFmtId="0" fontId="47" fillId="6" borderId="81" xfId="0" applyFont="1" applyFill="1" applyBorder="1"/>
    <xf numFmtId="0" fontId="47" fillId="6" borderId="82" xfId="0" applyFont="1" applyFill="1" applyBorder="1"/>
    <xf numFmtId="0" fontId="81" fillId="0" borderId="162" xfId="50" applyFont="1" applyAlignment="1">
      <alignment wrapText="1"/>
    </xf>
    <xf numFmtId="3" fontId="81" fillId="0" borderId="162" xfId="50" applyNumberFormat="1" applyFont="1"/>
    <xf numFmtId="0" fontId="81" fillId="0" borderId="162" xfId="50" applyFont="1" applyProtection="1">
      <protection locked="0"/>
    </xf>
    <xf numFmtId="0" fontId="81" fillId="0" borderId="83" xfId="50" applyFont="1" applyBorder="1" applyProtection="1">
      <protection locked="0"/>
    </xf>
    <xf numFmtId="0" fontId="81" fillId="0" borderId="79" xfId="50" applyFont="1" applyBorder="1"/>
    <xf numFmtId="0" fontId="91" fillId="0" borderId="0" xfId="0" applyFont="1"/>
    <xf numFmtId="0" fontId="50" fillId="0" borderId="0" xfId="0" applyFont="1" applyBorder="1" applyAlignment="1">
      <alignment horizontal="center" vertical="center" wrapText="1"/>
    </xf>
    <xf numFmtId="0" fontId="7" fillId="0" borderId="0" xfId="16" applyFont="1" applyFill="1" applyAlignment="1">
      <alignment horizontal="center"/>
    </xf>
    <xf numFmtId="0" fontId="7" fillId="0" borderId="0" xfId="16" applyFont="1" applyBorder="1"/>
    <xf numFmtId="0" fontId="7" fillId="0" borderId="0" xfId="16" applyFont="1"/>
    <xf numFmtId="3" fontId="82" fillId="12" borderId="0" xfId="24" applyNumberFormat="1" applyFont="1" applyFill="1" applyBorder="1" applyProtection="1">
      <protection hidden="1"/>
    </xf>
    <xf numFmtId="0" fontId="92" fillId="0" borderId="0" xfId="16" applyFont="1"/>
    <xf numFmtId="0" fontId="50" fillId="0" borderId="0" xfId="15" applyFont="1" applyBorder="1" applyAlignment="1">
      <alignment horizontal="center" vertical="center" wrapText="1"/>
    </xf>
    <xf numFmtId="3" fontId="92" fillId="0" borderId="0" xfId="16" applyNumberFormat="1" applyFont="1"/>
    <xf numFmtId="0" fontId="93" fillId="0" borderId="0" xfId="16" applyFont="1"/>
    <xf numFmtId="2" fontId="92" fillId="0" borderId="0" xfId="16" applyNumberFormat="1" applyFont="1"/>
    <xf numFmtId="0" fontId="73" fillId="0" borderId="0" xfId="15" applyFont="1"/>
    <xf numFmtId="3" fontId="86" fillId="0" borderId="0" xfId="16" applyNumberFormat="1" applyFont="1"/>
    <xf numFmtId="0" fontId="42" fillId="0" borderId="0" xfId="15" applyFont="1"/>
    <xf numFmtId="3" fontId="42" fillId="0" borderId="0" xfId="15" applyNumberFormat="1" applyFont="1"/>
    <xf numFmtId="4" fontId="92" fillId="0" borderId="0" xfId="16" applyNumberFormat="1" applyFont="1"/>
    <xf numFmtId="4" fontId="82" fillId="0" borderId="0" xfId="16" applyNumberFormat="1" applyFont="1"/>
    <xf numFmtId="0" fontId="95" fillId="0" borderId="0" xfId="41" applyFont="1" applyProtection="1">
      <protection hidden="1"/>
    </xf>
    <xf numFmtId="0" fontId="1" fillId="0" borderId="0" xfId="41" applyFont="1" applyFill="1" applyProtection="1">
      <protection hidden="1"/>
    </xf>
    <xf numFmtId="0" fontId="97" fillId="0" borderId="0" xfId="16" applyFont="1"/>
    <xf numFmtId="0" fontId="95" fillId="0" borderId="0" xfId="0" applyFont="1"/>
    <xf numFmtId="0" fontId="37" fillId="0" borderId="0" xfId="0" applyFont="1"/>
    <xf numFmtId="3" fontId="0" fillId="0" borderId="0" xfId="0" applyNumberFormat="1"/>
    <xf numFmtId="0" fontId="64" fillId="0" borderId="0" xfId="25" applyFont="1"/>
    <xf numFmtId="0" fontId="27" fillId="0" borderId="0" xfId="0" applyFont="1" applyFill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 wrapText="1"/>
    </xf>
    <xf numFmtId="0" fontId="15" fillId="0" borderId="84" xfId="0" applyFont="1" applyFill="1" applyBorder="1" applyAlignment="1" applyProtection="1">
      <alignment horizontal="left" vertical="center" wrapText="1"/>
    </xf>
    <xf numFmtId="0" fontId="15" fillId="0" borderId="57" xfId="0" applyFont="1" applyFill="1" applyBorder="1" applyAlignment="1" applyProtection="1">
      <alignment horizontal="left" vertical="center" wrapText="1"/>
    </xf>
    <xf numFmtId="0" fontId="2" fillId="0" borderId="84" xfId="0" applyFont="1" applyFill="1" applyBorder="1" applyAlignment="1" applyProtection="1">
      <alignment horizontal="left" vertical="center" wrapText="1"/>
    </xf>
    <xf numFmtId="0" fontId="51" fillId="0" borderId="10" xfId="0" applyFont="1" applyFill="1" applyBorder="1" applyAlignment="1" applyProtection="1">
      <alignment horizontal="left" vertical="center" wrapText="1"/>
      <protection locked="0"/>
    </xf>
    <xf numFmtId="2" fontId="5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51" fillId="11" borderId="10" xfId="0" applyFont="1" applyFill="1" applyBorder="1" applyAlignment="1" applyProtection="1">
      <alignment horizontal="center" vertical="center" wrapText="1"/>
    </xf>
    <xf numFmtId="2" fontId="5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Fill="1" applyBorder="1" applyAlignment="1" applyProtection="1">
      <alignment horizontal="center" vertical="center" wrapText="1"/>
      <protection locked="0"/>
    </xf>
    <xf numFmtId="0" fontId="47" fillId="11" borderId="10" xfId="0" applyFont="1" applyFill="1" applyBorder="1" applyAlignment="1" applyProtection="1">
      <alignment horizontal="center" vertical="center" wrapText="1"/>
    </xf>
    <xf numFmtId="3" fontId="47" fillId="4" borderId="10" xfId="0" applyNumberFormat="1" applyFont="1" applyFill="1" applyBorder="1" applyAlignment="1" applyProtection="1">
      <alignment horizontal="center" vertical="center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7" fillId="0" borderId="10" xfId="17" applyFont="1" applyBorder="1" applyAlignment="1" applyProtection="1">
      <alignment horizontal="center" vertical="center"/>
      <protection locked="0"/>
    </xf>
    <xf numFmtId="0" fontId="47" fillId="0" borderId="10" xfId="17" applyFont="1" applyFill="1" applyBorder="1" applyAlignment="1" applyProtection="1">
      <alignment horizontal="center" vertical="center" wrapText="1"/>
      <protection locked="0"/>
    </xf>
    <xf numFmtId="0" fontId="47" fillId="4" borderId="10" xfId="0" applyFont="1" applyFill="1" applyBorder="1" applyAlignment="1" applyProtection="1">
      <alignment horizontal="center" vertical="center" wrapText="1"/>
    </xf>
    <xf numFmtId="3" fontId="47" fillId="4" borderId="10" xfId="0" applyNumberFormat="1" applyFont="1" applyFill="1" applyBorder="1" applyAlignment="1" applyProtection="1">
      <alignment horizontal="center" vertical="center" wrapText="1"/>
    </xf>
    <xf numFmtId="3" fontId="47" fillId="0" borderId="10" xfId="17" applyNumberFormat="1" applyFont="1" applyFill="1" applyBorder="1" applyAlignment="1" applyProtection="1">
      <alignment horizontal="center" vertical="center" wrapText="1"/>
    </xf>
    <xf numFmtId="0" fontId="47" fillId="0" borderId="10" xfId="0" applyFont="1" applyBorder="1" applyAlignment="1" applyProtection="1">
      <alignment horizontal="center"/>
      <protection locked="0"/>
    </xf>
    <xf numFmtId="0" fontId="47" fillId="0" borderId="10" xfId="39" applyFont="1" applyFill="1" applyBorder="1" applyAlignment="1" applyProtection="1">
      <alignment horizontal="right"/>
      <protection locked="0"/>
    </xf>
    <xf numFmtId="0" fontId="47" fillId="4" borderId="10" xfId="39" applyFont="1" applyFill="1" applyBorder="1" applyAlignment="1" applyProtection="1">
      <alignment horizontal="right"/>
    </xf>
    <xf numFmtId="0" fontId="47" fillId="0" borderId="10" xfId="39" applyFont="1" applyBorder="1" applyProtection="1">
      <protection locked="0"/>
    </xf>
    <xf numFmtId="0" fontId="47" fillId="0" borderId="10" xfId="39" applyFont="1" applyBorder="1" applyAlignment="1" applyProtection="1">
      <alignment wrapText="1"/>
      <protection locked="0"/>
    </xf>
    <xf numFmtId="0" fontId="45" fillId="4" borderId="10" xfId="39" applyFont="1" applyFill="1" applyBorder="1" applyAlignment="1" applyProtection="1">
      <alignment horizontal="right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2" fontId="47" fillId="0" borderId="10" xfId="0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0" fontId="47" fillId="0" borderId="85" xfId="0" applyFont="1" applyFill="1" applyBorder="1" applyAlignment="1" applyProtection="1">
      <alignment horizontal="left" vertical="center"/>
    </xf>
    <xf numFmtId="0" fontId="47" fillId="0" borderId="86" xfId="0" applyFont="1" applyFill="1" applyBorder="1" applyAlignment="1" applyProtection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0" fontId="47" fillId="0" borderId="36" xfId="0" applyNumberFormat="1" applyFont="1" applyFill="1" applyBorder="1" applyAlignment="1" applyProtection="1">
      <alignment horizontal="center" vertical="center"/>
      <protection locked="0"/>
    </xf>
    <xf numFmtId="0" fontId="45" fillId="0" borderId="10" xfId="0" applyNumberFormat="1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 wrapText="1"/>
    </xf>
    <xf numFmtId="0" fontId="47" fillId="0" borderId="87" xfId="0" applyFont="1" applyFill="1" applyBorder="1" applyAlignment="1" applyProtection="1">
      <alignment horizontal="center" vertical="center"/>
      <protection locked="0"/>
    </xf>
    <xf numFmtId="0" fontId="47" fillId="0" borderId="56" xfId="0" applyFont="1" applyFill="1" applyBorder="1" applyAlignment="1">
      <alignment horizontal="center" vertical="center"/>
    </xf>
    <xf numFmtId="2" fontId="47" fillId="0" borderId="56" xfId="0" applyNumberFormat="1" applyFont="1" applyFill="1" applyBorder="1" applyAlignment="1">
      <alignment horizontal="center" vertical="center"/>
    </xf>
    <xf numFmtId="0" fontId="47" fillId="0" borderId="56" xfId="0" applyNumberFormat="1" applyFont="1" applyFill="1" applyBorder="1" applyAlignment="1">
      <alignment horizontal="center" vertical="center"/>
    </xf>
    <xf numFmtId="2" fontId="45" fillId="0" borderId="10" xfId="0" applyNumberFormat="1" applyFont="1" applyFill="1" applyBorder="1" applyAlignment="1">
      <alignment horizontal="center" vertical="center"/>
    </xf>
    <xf numFmtId="0" fontId="98" fillId="0" borderId="6" xfId="0" applyFont="1" applyFill="1" applyBorder="1" applyAlignment="1">
      <alignment horizontal="center" vertical="center"/>
    </xf>
    <xf numFmtId="0" fontId="98" fillId="0" borderId="62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0" borderId="38" xfId="0" applyFont="1" applyFill="1" applyBorder="1" applyAlignment="1">
      <alignment horizontal="centerContinuous" vertical="center"/>
    </xf>
    <xf numFmtId="0" fontId="51" fillId="0" borderId="88" xfId="0" applyFont="1" applyFill="1" applyBorder="1" applyAlignment="1">
      <alignment horizontal="centerContinuous" vertical="center"/>
    </xf>
    <xf numFmtId="0" fontId="51" fillId="0" borderId="89" xfId="0" applyFont="1" applyFill="1" applyBorder="1" applyAlignment="1">
      <alignment horizontal="center" vertical="center"/>
    </xf>
    <xf numFmtId="2" fontId="51" fillId="0" borderId="89" xfId="0" applyNumberFormat="1" applyFont="1" applyFill="1" applyBorder="1" applyAlignment="1">
      <alignment horizontal="center" vertical="center"/>
    </xf>
    <xf numFmtId="0" fontId="98" fillId="0" borderId="10" xfId="0" applyFont="1" applyFill="1" applyBorder="1" applyAlignment="1">
      <alignment horizontal="centerContinuous" vertical="center"/>
    </xf>
    <xf numFmtId="0" fontId="51" fillId="0" borderId="38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Continuous" vertical="center"/>
    </xf>
    <xf numFmtId="0" fontId="98" fillId="0" borderId="44" xfId="0" applyFont="1" applyFill="1" applyBorder="1" applyAlignment="1">
      <alignment horizontal="centerContinuous" vertical="center" wrapText="1"/>
    </xf>
    <xf numFmtId="0" fontId="51" fillId="0" borderId="90" xfId="0" applyFont="1" applyFill="1" applyBorder="1" applyAlignment="1">
      <alignment horizontal="center" vertical="center"/>
    </xf>
    <xf numFmtId="2" fontId="51" fillId="0" borderId="91" xfId="0" applyNumberFormat="1" applyFont="1" applyFill="1" applyBorder="1" applyAlignment="1">
      <alignment horizontal="center" vertical="center"/>
    </xf>
    <xf numFmtId="2" fontId="51" fillId="0" borderId="36" xfId="0" applyNumberFormat="1" applyFont="1" applyFill="1" applyBorder="1" applyAlignment="1">
      <alignment horizontal="center" vertical="center"/>
    </xf>
    <xf numFmtId="2" fontId="51" fillId="0" borderId="92" xfId="0" applyNumberFormat="1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Continuous" vertical="center"/>
    </xf>
    <xf numFmtId="0" fontId="51" fillId="0" borderId="89" xfId="0" applyFont="1" applyFill="1" applyBorder="1" applyAlignment="1">
      <alignment horizontal="centerContinuous" vertical="center"/>
    </xf>
    <xf numFmtId="0" fontId="51" fillId="0" borderId="93" xfId="0" applyFont="1" applyFill="1" applyBorder="1" applyAlignment="1">
      <alignment horizontal="center" vertical="center"/>
    </xf>
    <xf numFmtId="2" fontId="51" fillId="0" borderId="56" xfId="0" applyNumberFormat="1" applyFont="1" applyFill="1" applyBorder="1" applyAlignment="1">
      <alignment horizontal="center" vertical="center"/>
    </xf>
    <xf numFmtId="0" fontId="51" fillId="0" borderId="94" xfId="0" applyFont="1" applyFill="1" applyBorder="1" applyAlignment="1">
      <alignment horizontal="center" vertical="center"/>
    </xf>
    <xf numFmtId="2" fontId="51" fillId="0" borderId="94" xfId="0" applyNumberFormat="1" applyFont="1" applyFill="1" applyBorder="1" applyAlignment="1">
      <alignment horizontal="center" vertical="center"/>
    </xf>
    <xf numFmtId="2" fontId="51" fillId="0" borderId="95" xfId="0" applyNumberFormat="1" applyFont="1" applyFill="1" applyBorder="1" applyAlignment="1">
      <alignment horizontal="center" vertical="center"/>
    </xf>
    <xf numFmtId="0" fontId="51" fillId="0" borderId="96" xfId="0" applyFont="1" applyFill="1" applyBorder="1" applyAlignment="1">
      <alignment horizontal="center" vertical="center"/>
    </xf>
    <xf numFmtId="2" fontId="51" fillId="0" borderId="97" xfId="0" applyNumberFormat="1" applyFont="1" applyFill="1" applyBorder="1" applyAlignment="1">
      <alignment horizontal="center" vertical="center"/>
    </xf>
    <xf numFmtId="0" fontId="51" fillId="0" borderId="98" xfId="0" applyFont="1" applyFill="1" applyBorder="1" applyAlignment="1">
      <alignment horizontal="center" vertical="center"/>
    </xf>
    <xf numFmtId="2" fontId="51" fillId="0" borderId="99" xfId="0" applyNumberFormat="1" applyFont="1" applyFill="1" applyBorder="1" applyAlignment="1">
      <alignment horizontal="center" vertical="center"/>
    </xf>
    <xf numFmtId="2" fontId="51" fillId="0" borderId="6" xfId="0" applyNumberFormat="1" applyFont="1" applyFill="1" applyBorder="1" applyAlignment="1">
      <alignment horizontal="center" vertical="center"/>
    </xf>
    <xf numFmtId="2" fontId="51" fillId="0" borderId="98" xfId="0" applyNumberFormat="1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2" fontId="51" fillId="0" borderId="88" xfId="0" applyNumberFormat="1" applyFont="1" applyFill="1" applyBorder="1" applyAlignment="1">
      <alignment horizontal="center" vertical="center"/>
    </xf>
    <xf numFmtId="2" fontId="51" fillId="0" borderId="33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2" fontId="51" fillId="0" borderId="10" xfId="0" applyNumberFormat="1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horizontal="center" vertical="center"/>
    </xf>
    <xf numFmtId="0" fontId="51" fillId="0" borderId="56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94" xfId="0" applyFont="1" applyFill="1" applyBorder="1" applyAlignment="1">
      <alignment horizontal="centerContinuous" vertical="center"/>
    </xf>
    <xf numFmtId="0" fontId="99" fillId="0" borderId="88" xfId="0" applyFont="1" applyFill="1" applyBorder="1" applyAlignment="1">
      <alignment horizontal="centerContinuous" vertical="center"/>
    </xf>
    <xf numFmtId="0" fontId="45" fillId="0" borderId="56" xfId="0" applyFont="1" applyFill="1" applyBorder="1" applyAlignment="1">
      <alignment horizontal="center" vertical="center"/>
    </xf>
    <xf numFmtId="2" fontId="99" fillId="0" borderId="56" xfId="0" applyNumberFormat="1" applyFont="1" applyFill="1" applyBorder="1" applyAlignment="1">
      <alignment horizontal="center" vertical="center"/>
    </xf>
    <xf numFmtId="2" fontId="99" fillId="0" borderId="94" xfId="0" applyNumberFormat="1" applyFont="1" applyFill="1" applyBorder="1" applyAlignment="1">
      <alignment horizontal="center" vertical="center"/>
    </xf>
    <xf numFmtId="0" fontId="100" fillId="0" borderId="10" xfId="0" applyFont="1" applyFill="1" applyBorder="1" applyAlignment="1">
      <alignment horizontal="centerContinuous" vertical="center"/>
    </xf>
    <xf numFmtId="2" fontId="99" fillId="0" borderId="95" xfId="0" applyNumberFormat="1" applyFont="1" applyFill="1" applyBorder="1" applyAlignment="1">
      <alignment horizontal="center" vertical="center"/>
    </xf>
    <xf numFmtId="2" fontId="99" fillId="0" borderId="89" xfId="0" applyNumberFormat="1" applyFont="1" applyFill="1" applyBorder="1" applyAlignment="1">
      <alignment horizontal="center" vertical="center"/>
    </xf>
    <xf numFmtId="2" fontId="99" fillId="0" borderId="10" xfId="0" applyNumberFormat="1" applyFont="1" applyFill="1" applyBorder="1" applyAlignment="1">
      <alignment horizontal="center" vertical="center"/>
    </xf>
    <xf numFmtId="0" fontId="99" fillId="0" borderId="10" xfId="0" applyFont="1" applyFill="1" applyBorder="1" applyAlignment="1">
      <alignment horizontal="center" vertical="center"/>
    </xf>
    <xf numFmtId="0" fontId="100" fillId="0" borderId="33" xfId="0" applyFont="1" applyFill="1" applyBorder="1" applyAlignment="1">
      <alignment horizontal="centerContinuous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00" xfId="0" applyFont="1" applyFill="1" applyBorder="1" applyAlignment="1" applyProtection="1">
      <alignment horizontal="center" vertical="center"/>
      <protection locked="0"/>
    </xf>
    <xf numFmtId="0" fontId="51" fillId="0" borderId="101" xfId="0" applyFont="1" applyFill="1" applyBorder="1" applyAlignment="1">
      <alignment horizontal="center" vertical="center"/>
    </xf>
    <xf numFmtId="0" fontId="51" fillId="0" borderId="102" xfId="0" applyFont="1" applyFill="1" applyBorder="1" applyAlignment="1" applyProtection="1">
      <alignment horizontal="center" vertical="center"/>
      <protection locked="0"/>
    </xf>
    <xf numFmtId="0" fontId="51" fillId="0" borderId="103" xfId="0" applyFont="1" applyFill="1" applyBorder="1" applyAlignment="1">
      <alignment horizontal="center" vertical="center"/>
    </xf>
    <xf numFmtId="0" fontId="51" fillId="0" borderId="104" xfId="0" applyFont="1" applyFill="1" applyBorder="1" applyAlignment="1" applyProtection="1">
      <alignment horizontal="center" vertical="center"/>
      <protection locked="0"/>
    </xf>
    <xf numFmtId="0" fontId="51" fillId="0" borderId="105" xfId="0" applyFont="1" applyFill="1" applyBorder="1" applyAlignment="1" applyProtection="1">
      <alignment horizontal="center" vertical="center"/>
      <protection locked="0"/>
    </xf>
    <xf numFmtId="0" fontId="99" fillId="0" borderId="103" xfId="0" applyFont="1" applyFill="1" applyBorder="1" applyAlignment="1">
      <alignment horizontal="center" vertical="center"/>
    </xf>
    <xf numFmtId="0" fontId="51" fillId="0" borderId="106" xfId="0" applyFont="1" applyFill="1" applyBorder="1" applyAlignment="1" applyProtection="1">
      <alignment horizontal="center" vertical="center"/>
      <protection locked="0"/>
    </xf>
    <xf numFmtId="0" fontId="51" fillId="0" borderId="107" xfId="0" applyFont="1" applyFill="1" applyBorder="1" applyAlignment="1">
      <alignment horizontal="center" vertical="center"/>
    </xf>
    <xf numFmtId="0" fontId="99" fillId="0" borderId="56" xfId="0" applyFont="1" applyFill="1" applyBorder="1" applyAlignment="1">
      <alignment horizontal="center" vertical="center"/>
    </xf>
    <xf numFmtId="0" fontId="99" fillId="0" borderId="56" xfId="0" applyFont="1" applyFill="1" applyBorder="1" applyAlignment="1" applyProtection="1">
      <alignment horizontal="center" vertical="center"/>
    </xf>
    <xf numFmtId="0" fontId="99" fillId="0" borderId="1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Continuous" vertical="center"/>
    </xf>
    <xf numFmtId="0" fontId="47" fillId="0" borderId="85" xfId="0" applyFont="1" applyFill="1" applyBorder="1" applyAlignment="1" applyProtection="1">
      <alignment vertical="center"/>
    </xf>
    <xf numFmtId="0" fontId="47" fillId="0" borderId="108" xfId="0" applyFont="1" applyFill="1" applyBorder="1" applyAlignment="1" applyProtection="1">
      <alignment horizontal="center" vertical="center"/>
      <protection locked="0"/>
    </xf>
    <xf numFmtId="0" fontId="47" fillId="0" borderId="109" xfId="0" applyFont="1" applyFill="1" applyBorder="1" applyAlignment="1">
      <alignment horizontal="center" vertical="center"/>
    </xf>
    <xf numFmtId="0" fontId="47" fillId="0" borderId="110" xfId="0" applyFont="1" applyFill="1" applyBorder="1" applyAlignment="1">
      <alignment horizontal="center" vertical="center"/>
    </xf>
    <xf numFmtId="2" fontId="47" fillId="0" borderId="111" xfId="0" applyNumberFormat="1" applyFont="1" applyFill="1" applyBorder="1" applyAlignment="1">
      <alignment horizontal="center" vertical="center"/>
    </xf>
    <xf numFmtId="0" fontId="47" fillId="0" borderId="93" xfId="0" applyFont="1" applyFill="1" applyBorder="1" applyAlignment="1">
      <alignment horizontal="center" vertical="center"/>
    </xf>
    <xf numFmtId="0" fontId="47" fillId="0" borderId="14" xfId="0" applyFont="1" applyFill="1" applyBorder="1" applyAlignment="1" applyProtection="1">
      <alignment horizontal="centerContinuous" vertical="center"/>
    </xf>
    <xf numFmtId="0" fontId="47" fillId="0" borderId="112" xfId="0" applyFont="1" applyFill="1" applyBorder="1" applyAlignment="1" applyProtection="1">
      <alignment vertical="center"/>
    </xf>
    <xf numFmtId="0" fontId="47" fillId="0" borderId="17" xfId="0" applyFont="1" applyFill="1" applyBorder="1" applyAlignment="1" applyProtection="1">
      <alignment horizontal="right" vertical="center"/>
      <protection locked="0"/>
    </xf>
    <xf numFmtId="0" fontId="47" fillId="0" borderId="1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2" xfId="0" applyFont="1" applyFill="1" applyBorder="1" applyAlignment="1" applyProtection="1">
      <alignment horizontal="centerContinuous" vertical="center"/>
    </xf>
    <xf numFmtId="0" fontId="47" fillId="0" borderId="20" xfId="0" applyFont="1" applyFill="1" applyBorder="1" applyAlignment="1" applyProtection="1">
      <alignment vertical="center"/>
    </xf>
    <xf numFmtId="0" fontId="47" fillId="0" borderId="17" xfId="0" applyFont="1" applyFill="1" applyBorder="1" applyAlignment="1" applyProtection="1">
      <alignment horizontal="center" vertical="center"/>
      <protection locked="0"/>
    </xf>
    <xf numFmtId="0" fontId="47" fillId="0" borderId="17" xfId="0" applyFont="1" applyFill="1" applyBorder="1" applyAlignment="1" applyProtection="1">
      <alignment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114" xfId="0" applyFont="1" applyFill="1" applyBorder="1" applyAlignment="1">
      <alignment horizontal="center" vertical="center"/>
    </xf>
    <xf numFmtId="0" fontId="47" fillId="0" borderId="10" xfId="0" applyFont="1" applyFill="1" applyBorder="1" applyAlignment="1" applyProtection="1">
      <alignment horizontal="centerContinuous" vertical="center"/>
    </xf>
    <xf numFmtId="0" fontId="47" fillId="0" borderId="10" xfId="0" applyFont="1" applyFill="1" applyBorder="1" applyAlignment="1" applyProtection="1">
      <alignment vertical="center"/>
    </xf>
    <xf numFmtId="0" fontId="47" fillId="0" borderId="115" xfId="0" applyFont="1" applyFill="1" applyBorder="1" applyAlignment="1" applyProtection="1">
      <alignment horizontal="center" vertical="center"/>
      <protection locked="0"/>
    </xf>
    <xf numFmtId="0" fontId="47" fillId="0" borderId="116" xfId="0" applyFont="1" applyFill="1" applyBorder="1" applyAlignment="1" applyProtection="1">
      <alignment vertical="center"/>
    </xf>
    <xf numFmtId="0" fontId="47" fillId="0" borderId="117" xfId="0" applyFont="1" applyFill="1" applyBorder="1" applyAlignment="1" applyProtection="1">
      <alignment horizontal="center" vertical="center"/>
      <protection locked="0"/>
    </xf>
    <xf numFmtId="0" fontId="47" fillId="0" borderId="33" xfId="0" applyFont="1" applyFill="1" applyBorder="1" applyAlignment="1">
      <alignment horizontal="center" vertical="center"/>
    </xf>
    <xf numFmtId="0" fontId="47" fillId="0" borderId="118" xfId="0" applyFont="1" applyFill="1" applyBorder="1" applyAlignment="1" applyProtection="1">
      <alignment horizontal="centerContinuous" vertical="center"/>
    </xf>
    <xf numFmtId="0" fontId="47" fillId="0" borderId="119" xfId="0" applyFont="1" applyFill="1" applyBorder="1" applyAlignment="1" applyProtection="1">
      <alignment horizontal="center" vertical="center"/>
    </xf>
    <xf numFmtId="0" fontId="47" fillId="0" borderId="120" xfId="0" applyFont="1" applyFill="1" applyBorder="1" applyAlignment="1" applyProtection="1">
      <alignment vertical="center"/>
    </xf>
    <xf numFmtId="0" fontId="47" fillId="0" borderId="101" xfId="0" applyFont="1" applyFill="1" applyBorder="1" applyAlignment="1" applyProtection="1">
      <alignment horizontal="center" vertical="center"/>
      <protection locked="0"/>
    </xf>
    <xf numFmtId="0" fontId="47" fillId="0" borderId="6" xfId="0" applyFont="1" applyFill="1" applyBorder="1" applyAlignment="1">
      <alignment horizontal="center" vertical="center"/>
    </xf>
    <xf numFmtId="2" fontId="47" fillId="0" borderId="36" xfId="0" applyNumberFormat="1" applyFont="1" applyFill="1" applyBorder="1" applyAlignment="1">
      <alignment horizontal="center" vertical="center"/>
    </xf>
    <xf numFmtId="0" fontId="47" fillId="0" borderId="9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2" fontId="45" fillId="0" borderId="56" xfId="0" applyNumberFormat="1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5" fillId="0" borderId="56" xfId="0" applyFont="1" applyFill="1" applyBorder="1" applyAlignment="1">
      <alignment horizontal="centerContinuous" vertical="center"/>
    </xf>
    <xf numFmtId="2" fontId="45" fillId="0" borderId="87" xfId="0" applyNumberFormat="1" applyFont="1" applyFill="1" applyBorder="1" applyAlignment="1">
      <alignment horizontal="center" vertical="center"/>
    </xf>
    <xf numFmtId="0" fontId="102" fillId="0" borderId="10" xfId="0" applyFont="1" applyBorder="1" applyAlignment="1">
      <alignment horizontal="centerContinuous" vertical="center"/>
    </xf>
    <xf numFmtId="0" fontId="47" fillId="0" borderId="89" xfId="0" applyFont="1" applyFill="1" applyBorder="1" applyAlignment="1" applyProtection="1">
      <alignment horizontal="center" vertical="center"/>
      <protection locked="0"/>
    </xf>
    <xf numFmtId="0" fontId="47" fillId="0" borderId="10" xfId="0" applyFont="1" applyFill="1" applyBorder="1" applyAlignment="1" applyProtection="1">
      <alignment horizontal="center" vertical="center"/>
      <protection locked="0"/>
    </xf>
    <xf numFmtId="0" fontId="102" fillId="0" borderId="10" xfId="0" applyFont="1" applyBorder="1" applyAlignment="1">
      <alignment horizontal="centerContinuous" vertical="center" wrapText="1"/>
    </xf>
    <xf numFmtId="1" fontId="47" fillId="6" borderId="10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 applyProtection="1">
      <alignment horizontal="center" vertical="center"/>
    </xf>
    <xf numFmtId="0" fontId="45" fillId="0" borderId="45" xfId="0" applyFont="1" applyFill="1" applyBorder="1" applyAlignment="1" applyProtection="1">
      <alignment horizontal="center" vertical="center"/>
    </xf>
    <xf numFmtId="0" fontId="47" fillId="14" borderId="33" xfId="0" applyFont="1" applyFill="1" applyBorder="1" applyAlignment="1" applyProtection="1">
      <alignment horizontal="center" vertical="center"/>
      <protection locked="0"/>
    </xf>
    <xf numFmtId="2" fontId="47" fillId="14" borderId="33" xfId="0" applyNumberFormat="1" applyFont="1" applyFill="1" applyBorder="1" applyAlignment="1" applyProtection="1">
      <alignment horizontal="center" vertical="center"/>
      <protection locked="0"/>
    </xf>
    <xf numFmtId="0" fontId="47" fillId="0" borderId="19" xfId="0" applyFont="1" applyFill="1" applyBorder="1" applyAlignment="1" applyProtection="1">
      <alignment horizontal="center" vertical="center"/>
      <protection locked="0"/>
    </xf>
    <xf numFmtId="0" fontId="45" fillId="0" borderId="19" xfId="0" applyNumberFormat="1" applyFont="1" applyFill="1" applyBorder="1" applyAlignment="1" applyProtection="1">
      <alignment horizontal="center" vertical="center"/>
    </xf>
    <xf numFmtId="0" fontId="45" fillId="0" borderId="121" xfId="0" applyNumberFormat="1" applyFont="1" applyFill="1" applyBorder="1" applyAlignment="1" applyProtection="1">
      <alignment horizontal="center" vertical="center"/>
    </xf>
    <xf numFmtId="0" fontId="45" fillId="0" borderId="21" xfId="0" applyFont="1" applyFill="1" applyBorder="1" applyAlignment="1" applyProtection="1">
      <alignment horizontal="center" vertical="center"/>
    </xf>
    <xf numFmtId="0" fontId="45" fillId="0" borderId="13" xfId="0" applyFont="1" applyFill="1" applyBorder="1" applyAlignment="1" applyProtection="1">
      <alignment horizontal="center" vertical="center"/>
    </xf>
    <xf numFmtId="0" fontId="47" fillId="14" borderId="10" xfId="0" applyFont="1" applyFill="1" applyBorder="1" applyAlignment="1" applyProtection="1">
      <alignment horizontal="center" vertical="center"/>
      <protection locked="0"/>
    </xf>
    <xf numFmtId="0" fontId="45" fillId="6" borderId="21" xfId="0" applyFont="1" applyFill="1" applyBorder="1" applyAlignment="1" applyProtection="1">
      <alignment horizontal="center" vertical="center"/>
    </xf>
    <xf numFmtId="0" fontId="45" fillId="6" borderId="13" xfId="0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left" vertical="center"/>
    </xf>
    <xf numFmtId="0" fontId="45" fillId="0" borderId="12" xfId="0" applyFont="1" applyFill="1" applyBorder="1" applyAlignment="1" applyProtection="1">
      <alignment horizontal="center" vertical="center"/>
      <protection locked="0"/>
    </xf>
    <xf numFmtId="0" fontId="45" fillId="14" borderId="10" xfId="0" applyFont="1" applyFill="1" applyBorder="1" applyAlignment="1" applyProtection="1">
      <alignment horizontal="center" vertical="center"/>
      <protection locked="0"/>
    </xf>
    <xf numFmtId="0" fontId="45" fillId="14" borderId="10" xfId="0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center" vertical="center"/>
      <protection locked="0"/>
    </xf>
    <xf numFmtId="0" fontId="45" fillId="0" borderId="11" xfId="0" applyFont="1" applyFill="1" applyBorder="1" applyAlignment="1" applyProtection="1">
      <alignment horizontal="center" vertical="center"/>
      <protection locked="0"/>
    </xf>
    <xf numFmtId="0" fontId="45" fillId="0" borderId="122" xfId="0" applyFont="1" applyFill="1" applyBorder="1" applyAlignment="1" applyProtection="1">
      <alignment vertical="center"/>
    </xf>
    <xf numFmtId="0" fontId="45" fillId="0" borderId="62" xfId="0" applyFont="1" applyFill="1" applyBorder="1" applyAlignment="1" applyProtection="1">
      <alignment vertical="center"/>
    </xf>
    <xf numFmtId="0" fontId="45" fillId="0" borderId="36" xfId="0" applyFont="1" applyFill="1" applyBorder="1" applyAlignment="1" applyProtection="1">
      <alignment vertical="center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167" fontId="45" fillId="14" borderId="36" xfId="0" applyNumberFormat="1" applyFont="1" applyFill="1" applyBorder="1" applyAlignment="1" applyProtection="1">
      <alignment horizontal="center" vertical="center"/>
      <protection locked="0"/>
    </xf>
    <xf numFmtId="167" fontId="45" fillId="14" borderId="36" xfId="0" applyNumberFormat="1" applyFont="1" applyFill="1" applyBorder="1" applyAlignment="1" applyProtection="1">
      <alignment horizontal="center" vertical="center"/>
    </xf>
    <xf numFmtId="167" fontId="45" fillId="0" borderId="36" xfId="0" applyNumberFormat="1" applyFont="1" applyFill="1" applyBorder="1" applyAlignment="1" applyProtection="1">
      <alignment horizontal="center" vertical="center"/>
    </xf>
    <xf numFmtId="167" fontId="45" fillId="0" borderId="36" xfId="0" applyNumberFormat="1" applyFont="1" applyFill="1" applyBorder="1" applyAlignment="1" applyProtection="1">
      <alignment horizontal="center" vertical="center"/>
      <protection locked="0"/>
    </xf>
    <xf numFmtId="0" fontId="45" fillId="0" borderId="123" xfId="0" applyNumberFormat="1" applyFont="1" applyFill="1" applyBorder="1" applyAlignment="1" applyProtection="1">
      <alignment horizontal="center" vertical="center"/>
    </xf>
    <xf numFmtId="0" fontId="45" fillId="0" borderId="124" xfId="0" applyNumberFormat="1" applyFont="1" applyFill="1" applyBorder="1" applyAlignment="1" applyProtection="1">
      <alignment horizontal="center" vertical="center"/>
    </xf>
    <xf numFmtId="0" fontId="45" fillId="0" borderId="125" xfId="0" applyNumberFormat="1" applyFont="1" applyFill="1" applyBorder="1" applyAlignment="1" applyProtection="1">
      <alignment horizontal="center" vertical="center"/>
    </xf>
    <xf numFmtId="0" fontId="47" fillId="0" borderId="126" xfId="0" applyFont="1" applyFill="1" applyBorder="1" applyAlignment="1" applyProtection="1">
      <alignment horizontal="center" vertical="center"/>
    </xf>
    <xf numFmtId="0" fontId="47" fillId="0" borderId="127" xfId="0" applyFont="1" applyFill="1" applyBorder="1" applyAlignment="1" applyProtection="1">
      <alignment horizontal="center" vertical="center"/>
    </xf>
    <xf numFmtId="0" fontId="47" fillId="0" borderId="128" xfId="0" applyFont="1" applyFill="1" applyBorder="1" applyAlignment="1" applyProtection="1">
      <alignment horizontal="center" vertical="center"/>
    </xf>
    <xf numFmtId="0" fontId="47" fillId="0" borderId="129" xfId="0" applyFont="1" applyBorder="1" applyAlignment="1" applyProtection="1">
      <alignment horizontal="center" vertical="center"/>
    </xf>
    <xf numFmtId="0" fontId="47" fillId="0" borderId="128" xfId="0" applyFont="1" applyBorder="1" applyAlignment="1" applyProtection="1">
      <alignment horizontal="center" vertical="center"/>
    </xf>
    <xf numFmtId="0" fontId="47" fillId="0" borderId="87" xfId="0" applyFont="1" applyFill="1" applyBorder="1" applyAlignment="1" applyProtection="1">
      <alignment horizontal="center" vertical="center"/>
    </xf>
    <xf numFmtId="2" fontId="47" fillId="14" borderId="38" xfId="0" applyNumberFormat="1" applyFont="1" applyFill="1" applyBorder="1" applyAlignment="1" applyProtection="1">
      <alignment horizontal="center" vertical="center"/>
      <protection locked="0"/>
    </xf>
    <xf numFmtId="0" fontId="45" fillId="0" borderId="101" xfId="0" applyNumberFormat="1" applyFont="1" applyFill="1" applyBorder="1" applyAlignment="1" applyProtection="1">
      <alignment horizontal="center" vertical="center"/>
    </xf>
    <xf numFmtId="0" fontId="45" fillId="0" borderId="103" xfId="0" applyNumberFormat="1" applyFont="1" applyFill="1" applyBorder="1" applyAlignment="1" applyProtection="1">
      <alignment horizontal="center" vertical="center"/>
    </xf>
    <xf numFmtId="2" fontId="47" fillId="14" borderId="56" xfId="0" applyNumberFormat="1" applyFont="1" applyFill="1" applyBorder="1" applyAlignment="1" applyProtection="1">
      <alignment horizontal="center" vertical="center"/>
      <protection locked="0"/>
    </xf>
    <xf numFmtId="2" fontId="45" fillId="14" borderId="56" xfId="0" applyNumberFormat="1" applyFont="1" applyFill="1" applyBorder="1" applyAlignment="1" applyProtection="1">
      <alignment horizontal="center" vertical="center"/>
      <protection locked="0"/>
    </xf>
    <xf numFmtId="2" fontId="45" fillId="14" borderId="33" xfId="0" applyNumberFormat="1" applyFont="1" applyFill="1" applyBorder="1" applyAlignment="1" applyProtection="1">
      <alignment horizontal="center" vertical="center"/>
      <protection locked="0"/>
    </xf>
    <xf numFmtId="2" fontId="45" fillId="14" borderId="38" xfId="0" applyNumberFormat="1" applyFont="1" applyFill="1" applyBorder="1" applyAlignment="1" applyProtection="1">
      <alignment horizontal="center" vertical="center"/>
      <protection locked="0"/>
    </xf>
    <xf numFmtId="0" fontId="45" fillId="0" borderId="36" xfId="0" applyFont="1" applyFill="1" applyBorder="1" applyAlignment="1">
      <alignment horizontal="center" vertical="center" wrapText="1"/>
    </xf>
    <xf numFmtId="0" fontId="45" fillId="0" borderId="38" xfId="0" applyFont="1" applyFill="1" applyBorder="1" applyAlignment="1">
      <alignment horizontal="center" vertical="center" wrapText="1"/>
    </xf>
    <xf numFmtId="0" fontId="45" fillId="0" borderId="128" xfId="0" applyFont="1" applyFill="1" applyBorder="1" applyAlignment="1" applyProtection="1">
      <alignment horizontal="center" vertical="center"/>
    </xf>
    <xf numFmtId="0" fontId="45" fillId="0" borderId="128" xfId="0" applyFont="1" applyFill="1" applyBorder="1" applyAlignment="1" applyProtection="1">
      <alignment horizontal="centerContinuous" vertical="center"/>
    </xf>
    <xf numFmtId="3" fontId="47" fillId="0" borderId="9" xfId="0" applyNumberFormat="1" applyFont="1" applyBorder="1" applyAlignment="1">
      <alignment horizontal="center"/>
    </xf>
    <xf numFmtId="3" fontId="47" fillId="0" borderId="56" xfId="0" applyNumberFormat="1" applyFont="1" applyBorder="1" applyAlignment="1">
      <alignment horizontal="center"/>
    </xf>
    <xf numFmtId="3" fontId="47" fillId="0" borderId="13" xfId="0" applyNumberFormat="1" applyFont="1" applyBorder="1" applyAlignment="1">
      <alignment horizontal="center"/>
    </xf>
    <xf numFmtId="3" fontId="47" fillId="0" borderId="10" xfId="0" applyNumberFormat="1" applyFont="1" applyBorder="1" applyAlignment="1">
      <alignment horizontal="center"/>
    </xf>
    <xf numFmtId="0" fontId="45" fillId="0" borderId="1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/>
    </xf>
    <xf numFmtId="0" fontId="47" fillId="0" borderId="10" xfId="0" applyFont="1" applyBorder="1"/>
    <xf numFmtId="0" fontId="45" fillId="0" borderId="11" xfId="0" applyFont="1" applyFill="1" applyBorder="1" applyAlignment="1">
      <alignment vertical="center"/>
    </xf>
    <xf numFmtId="0" fontId="47" fillId="0" borderId="13" xfId="0" applyFont="1" applyFill="1" applyBorder="1" applyAlignment="1">
      <alignment vertical="center"/>
    </xf>
    <xf numFmtId="3" fontId="45" fillId="0" borderId="13" xfId="0" applyNumberFormat="1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vertical="center" wrapText="1"/>
    </xf>
    <xf numFmtId="49" fontId="47" fillId="0" borderId="10" xfId="0" applyNumberFormat="1" applyFont="1" applyFill="1" applyBorder="1" applyAlignment="1">
      <alignment horizontal="left" vertical="center"/>
    </xf>
    <xf numFmtId="0" fontId="47" fillId="0" borderId="13" xfId="0" quotePrefix="1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center" vertical="center"/>
    </xf>
    <xf numFmtId="4" fontId="47" fillId="0" borderId="9" xfId="0" applyNumberFormat="1" applyFont="1" applyBorder="1" applyAlignment="1">
      <alignment horizontal="center"/>
    </xf>
    <xf numFmtId="4" fontId="47" fillId="0" borderId="10" xfId="0" applyNumberFormat="1" applyFont="1" applyBorder="1" applyAlignment="1">
      <alignment horizontal="center"/>
    </xf>
    <xf numFmtId="4" fontId="47" fillId="0" borderId="56" xfId="0" applyNumberFormat="1" applyFont="1" applyBorder="1" applyAlignment="1">
      <alignment horizontal="center"/>
    </xf>
    <xf numFmtId="4" fontId="45" fillId="0" borderId="56" xfId="0" applyNumberFormat="1" applyFont="1" applyBorder="1" applyAlignment="1">
      <alignment horizontal="center"/>
    </xf>
    <xf numFmtId="4" fontId="45" fillId="0" borderId="10" xfId="0" applyNumberFormat="1" applyFont="1" applyBorder="1" applyAlignment="1">
      <alignment horizontal="center"/>
    </xf>
    <xf numFmtId="0" fontId="45" fillId="0" borderId="10" xfId="0" applyFont="1" applyBorder="1"/>
    <xf numFmtId="0" fontId="47" fillId="0" borderId="9" xfId="0" applyNumberFormat="1" applyFont="1" applyBorder="1" applyAlignment="1">
      <alignment horizontal="center"/>
    </xf>
    <xf numFmtId="2" fontId="47" fillId="0" borderId="10" xfId="0" applyNumberFormat="1" applyFont="1" applyBorder="1" applyAlignment="1">
      <alignment horizontal="center"/>
    </xf>
    <xf numFmtId="3" fontId="45" fillId="0" borderId="10" xfId="0" applyNumberFormat="1" applyFont="1" applyFill="1" applyBorder="1" applyAlignment="1">
      <alignment horizontal="center" vertical="center" wrapText="1"/>
    </xf>
    <xf numFmtId="2" fontId="45" fillId="0" borderId="10" xfId="0" applyNumberFormat="1" applyFont="1" applyBorder="1" applyAlignment="1">
      <alignment horizontal="center"/>
    </xf>
    <xf numFmtId="2" fontId="47" fillId="0" borderId="56" xfId="0" applyNumberFormat="1" applyFont="1" applyBorder="1" applyAlignment="1">
      <alignment horizontal="center"/>
    </xf>
    <xf numFmtId="2" fontId="45" fillId="0" borderId="56" xfId="0" applyNumberFormat="1" applyFont="1" applyBorder="1" applyAlignment="1">
      <alignment horizontal="center"/>
    </xf>
    <xf numFmtId="3" fontId="47" fillId="0" borderId="10" xfId="0" applyNumberFormat="1" applyFont="1" applyBorder="1"/>
    <xf numFmtId="0" fontId="45" fillId="0" borderId="13" xfId="0" applyFont="1" applyFill="1" applyBorder="1" applyAlignment="1">
      <alignment vertical="center"/>
    </xf>
    <xf numFmtId="4" fontId="47" fillId="0" borderId="13" xfId="0" applyNumberFormat="1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4" fontId="45" fillId="0" borderId="13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4" fontId="45" fillId="0" borderId="9" xfId="0" applyNumberFormat="1" applyFont="1" applyBorder="1" applyAlignment="1">
      <alignment horizontal="center"/>
    </xf>
    <xf numFmtId="0" fontId="47" fillId="0" borderId="56" xfId="0" applyFont="1" applyBorder="1" applyAlignment="1">
      <alignment wrapText="1"/>
    </xf>
    <xf numFmtId="0" fontId="47" fillId="0" borderId="60" xfId="0" applyFont="1" applyFill="1" applyBorder="1" applyAlignment="1">
      <alignment horizontal="left" vertical="center" wrapText="1"/>
    </xf>
    <xf numFmtId="2" fontId="60" fillId="0" borderId="10" xfId="0" applyNumberFormat="1" applyFont="1" applyBorder="1" applyAlignment="1">
      <alignment horizontal="center"/>
    </xf>
    <xf numFmtId="0" fontId="47" fillId="0" borderId="56" xfId="0" applyNumberFormat="1" applyFont="1" applyBorder="1" applyAlignment="1">
      <alignment horizontal="center"/>
    </xf>
    <xf numFmtId="2" fontId="47" fillId="0" borderId="87" xfId="0" applyNumberFormat="1" applyFont="1" applyBorder="1" applyAlignment="1">
      <alignment horizontal="center"/>
    </xf>
    <xf numFmtId="0" fontId="47" fillId="0" borderId="10" xfId="0" applyNumberFormat="1" applyFont="1" applyBorder="1" applyAlignment="1">
      <alignment horizontal="center"/>
    </xf>
    <xf numFmtId="3" fontId="47" fillId="0" borderId="7" xfId="0" applyNumberFormat="1" applyFont="1" applyBorder="1" applyAlignment="1">
      <alignment horizontal="center"/>
    </xf>
    <xf numFmtId="3" fontId="47" fillId="0" borderId="11" xfId="0" applyNumberFormat="1" applyFont="1" applyBorder="1" applyAlignment="1">
      <alignment horizontal="center"/>
    </xf>
    <xf numFmtId="0" fontId="47" fillId="0" borderId="12" xfId="0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/>
    </xf>
    <xf numFmtId="3" fontId="47" fillId="0" borderId="8" xfId="0" applyNumberFormat="1" applyFont="1" applyBorder="1" applyAlignment="1">
      <alignment horizontal="center"/>
    </xf>
    <xf numFmtId="3" fontId="47" fillId="0" borderId="12" xfId="0" applyNumberFormat="1" applyFont="1" applyBorder="1" applyAlignment="1">
      <alignment horizontal="center"/>
    </xf>
    <xf numFmtId="4" fontId="47" fillId="0" borderId="48" xfId="0" applyNumberFormat="1" applyFont="1" applyBorder="1" applyAlignment="1">
      <alignment horizontal="center"/>
    </xf>
    <xf numFmtId="0" fontId="45" fillId="0" borderId="11" xfId="0" applyFont="1" applyFill="1" applyBorder="1" applyAlignment="1">
      <alignment horizontal="center" vertical="center"/>
    </xf>
    <xf numFmtId="0" fontId="85" fillId="0" borderId="56" xfId="0" applyFont="1" applyBorder="1" applyAlignment="1">
      <alignment wrapText="1"/>
    </xf>
    <xf numFmtId="0" fontId="85" fillId="0" borderId="10" xfId="0" applyFont="1" applyBorder="1" applyAlignment="1">
      <alignment wrapText="1"/>
    </xf>
    <xf numFmtId="3" fontId="45" fillId="0" borderId="56" xfId="0" applyNumberFormat="1" applyFont="1" applyBorder="1" applyAlignment="1">
      <alignment horizontal="center"/>
    </xf>
    <xf numFmtId="3" fontId="45" fillId="0" borderId="10" xfId="0" applyNumberFormat="1" applyFont="1" applyBorder="1" applyAlignment="1">
      <alignment horizontal="center"/>
    </xf>
    <xf numFmtId="0" fontId="47" fillId="0" borderId="59" xfId="12" applyFont="1" applyBorder="1" applyAlignment="1">
      <alignment horizontal="center" vertical="center" wrapText="1"/>
    </xf>
    <xf numFmtId="0" fontId="47" fillId="0" borderId="59" xfId="12" applyFont="1" applyBorder="1" applyAlignment="1">
      <alignment horizontal="center" vertical="center"/>
    </xf>
    <xf numFmtId="0" fontId="47" fillId="5" borderId="59" xfId="12" applyFont="1" applyFill="1" applyBorder="1" applyAlignment="1">
      <alignment horizontal="center" vertical="center" wrapText="1"/>
    </xf>
    <xf numFmtId="2" fontId="47" fillId="0" borderId="10" xfId="12" applyNumberFormat="1" applyFont="1" applyBorder="1" applyAlignment="1">
      <alignment horizontal="center"/>
    </xf>
    <xf numFmtId="168" fontId="81" fillId="8" borderId="59" xfId="0" applyNumberFormat="1" applyFont="1" applyFill="1" applyBorder="1" applyAlignment="1">
      <alignment horizontal="right" vertical="top" wrapText="1"/>
    </xf>
    <xf numFmtId="0" fontId="47" fillId="0" borderId="59" xfId="4" applyFont="1" applyBorder="1" applyAlignment="1" applyProtection="1">
      <alignment vertical="center" wrapText="1"/>
    </xf>
    <xf numFmtId="0" fontId="45" fillId="0" borderId="59" xfId="4" applyFont="1" applyBorder="1" applyAlignment="1">
      <alignment horizontal="left" vertical="center" wrapText="1"/>
    </xf>
    <xf numFmtId="1" fontId="85" fillId="0" borderId="59" xfId="0" applyNumberFormat="1" applyFont="1" applyFill="1" applyBorder="1" applyAlignment="1">
      <alignment horizontal="right" vertical="top" shrinkToFit="1"/>
    </xf>
    <xf numFmtId="1" fontId="85" fillId="0" borderId="130" xfId="0" applyNumberFormat="1" applyFont="1" applyFill="1" applyBorder="1" applyAlignment="1">
      <alignment horizontal="right" vertical="top" shrinkToFit="1"/>
    </xf>
    <xf numFmtId="168" fontId="81" fillId="8" borderId="59" xfId="0" applyNumberFormat="1" applyFont="1" applyFill="1" applyBorder="1" applyAlignment="1">
      <alignment horizontal="left" vertical="top" wrapText="1"/>
    </xf>
    <xf numFmtId="49" fontId="45" fillId="0" borderId="59" xfId="4" applyNumberFormat="1" applyFont="1" applyBorder="1" applyAlignment="1">
      <alignment horizontal="left" vertical="center" wrapText="1"/>
    </xf>
    <xf numFmtId="0" fontId="47" fillId="13" borderId="59" xfId="4" applyFont="1" applyFill="1" applyBorder="1" applyAlignment="1" applyProtection="1">
      <alignment vertical="center" wrapText="1"/>
    </xf>
    <xf numFmtId="168" fontId="81" fillId="8" borderId="59" xfId="22" applyNumberFormat="1" applyFont="1" applyFill="1" applyBorder="1" applyAlignment="1">
      <alignment horizontal="left" vertical="top" wrapText="1"/>
    </xf>
    <xf numFmtId="49" fontId="45" fillId="15" borderId="59" xfId="4" applyNumberFormat="1" applyFont="1" applyFill="1" applyBorder="1" applyAlignment="1">
      <alignment horizontal="left" vertical="center" wrapText="1"/>
    </xf>
    <xf numFmtId="168" fontId="85" fillId="0" borderId="59" xfId="0" applyNumberFormat="1" applyFont="1" applyFill="1" applyBorder="1" applyAlignment="1">
      <alignment horizontal="right" vertical="top" wrapText="1"/>
    </xf>
    <xf numFmtId="49" fontId="45" fillId="13" borderId="59" xfId="4" applyNumberFormat="1" applyFont="1" applyFill="1" applyBorder="1" applyAlignment="1">
      <alignment horizontal="left" vertical="center" wrapText="1"/>
    </xf>
    <xf numFmtId="1" fontId="85" fillId="0" borderId="59" xfId="0" applyNumberFormat="1" applyFont="1" applyFill="1" applyBorder="1" applyAlignment="1">
      <alignment horizontal="right" vertical="center" shrinkToFit="1"/>
    </xf>
    <xf numFmtId="0" fontId="47" fillId="15" borderId="59" xfId="4" applyFont="1" applyFill="1" applyBorder="1" applyAlignment="1" applyProtection="1">
      <alignment vertical="center" wrapText="1"/>
    </xf>
    <xf numFmtId="0" fontId="45" fillId="13" borderId="59" xfId="4" applyFont="1" applyFill="1" applyBorder="1" applyAlignment="1">
      <alignment horizontal="left" vertical="center" wrapText="1"/>
    </xf>
    <xf numFmtId="0" fontId="45" fillId="0" borderId="59" xfId="4" applyFont="1" applyBorder="1" applyAlignment="1">
      <alignment horizontal="left" wrapText="1"/>
    </xf>
    <xf numFmtId="0" fontId="47" fillId="0" borderId="59" xfId="4" applyFont="1" applyBorder="1" applyAlignment="1" applyProtection="1">
      <alignment wrapText="1"/>
    </xf>
    <xf numFmtId="1" fontId="85" fillId="0" borderId="68" xfId="0" applyNumberFormat="1" applyFont="1" applyFill="1" applyBorder="1" applyAlignment="1">
      <alignment horizontal="right" vertical="top" shrinkToFit="1"/>
    </xf>
    <xf numFmtId="0" fontId="45" fillId="16" borderId="59" xfId="4" applyFont="1" applyFill="1" applyBorder="1" applyAlignment="1">
      <alignment horizontal="left" vertical="center" wrapText="1"/>
    </xf>
    <xf numFmtId="0" fontId="45" fillId="17" borderId="59" xfId="4" applyFont="1" applyFill="1" applyBorder="1" applyAlignment="1">
      <alignment horizontal="center" vertical="center" wrapText="1"/>
    </xf>
    <xf numFmtId="0" fontId="45" fillId="17" borderId="59" xfId="4" applyFont="1" applyFill="1" applyBorder="1" applyAlignment="1">
      <alignment horizontal="left" vertical="center" wrapText="1"/>
    </xf>
    <xf numFmtId="0" fontId="45" fillId="17" borderId="59" xfId="4" applyFont="1" applyFill="1" applyBorder="1" applyAlignment="1">
      <alignment wrapText="1"/>
    </xf>
    <xf numFmtId="0" fontId="45" fillId="17" borderId="59" xfId="4" applyFont="1" applyFill="1" applyBorder="1" applyAlignment="1">
      <alignment vertical="center" wrapText="1"/>
    </xf>
    <xf numFmtId="0" fontId="45" fillId="17" borderId="70" xfId="12" applyFont="1" applyFill="1" applyBorder="1" applyAlignment="1">
      <alignment horizontal="center" wrapText="1"/>
    </xf>
    <xf numFmtId="0" fontId="45" fillId="17" borderId="59" xfId="12" applyFont="1" applyFill="1" applyBorder="1" applyAlignment="1">
      <alignment wrapText="1"/>
    </xf>
    <xf numFmtId="0" fontId="45" fillId="17" borderId="59" xfId="12" applyFont="1" applyFill="1" applyBorder="1" applyAlignment="1">
      <alignment horizontal="center" wrapText="1"/>
    </xf>
    <xf numFmtId="168" fontId="81" fillId="5" borderId="59" xfId="0" applyNumberFormat="1" applyFont="1" applyFill="1" applyBorder="1" applyAlignment="1">
      <alignment horizontal="center" wrapText="1"/>
    </xf>
    <xf numFmtId="168" fontId="81" fillId="5" borderId="130" xfId="0" applyNumberFormat="1" applyFont="1" applyFill="1" applyBorder="1" applyAlignment="1">
      <alignment horizontal="center" wrapText="1"/>
    </xf>
    <xf numFmtId="2" fontId="47" fillId="5" borderId="10" xfId="12" applyNumberFormat="1" applyFont="1" applyFill="1" applyBorder="1" applyAlignment="1">
      <alignment horizontal="center"/>
    </xf>
    <xf numFmtId="2" fontId="47" fillId="8" borderId="10" xfId="12" applyNumberFormat="1" applyFont="1" applyFill="1" applyBorder="1" applyAlignment="1">
      <alignment horizontal="center"/>
    </xf>
    <xf numFmtId="0" fontId="47" fillId="0" borderId="7" xfId="0" applyFont="1" applyFill="1" applyBorder="1" applyAlignment="1">
      <alignment vertical="center"/>
    </xf>
    <xf numFmtId="0" fontId="47" fillId="0" borderId="56" xfId="0" applyFont="1" applyBorder="1"/>
    <xf numFmtId="0" fontId="47" fillId="0" borderId="33" xfId="0" applyFont="1" applyBorder="1" applyAlignment="1">
      <alignment wrapText="1"/>
    </xf>
    <xf numFmtId="0" fontId="45" fillId="0" borderId="10" xfId="0" applyFont="1" applyFill="1" applyBorder="1" applyAlignment="1">
      <alignment horizontal="center"/>
    </xf>
    <xf numFmtId="3" fontId="47" fillId="0" borderId="10" xfId="22" applyNumberFormat="1" applyFont="1" applyBorder="1" applyAlignment="1">
      <alignment horizontal="center"/>
    </xf>
    <xf numFmtId="0" fontId="47" fillId="0" borderId="33" xfId="0" applyFont="1" applyFill="1" applyBorder="1" applyAlignment="1">
      <alignment horizontal="left" vertical="center" wrapText="1"/>
    </xf>
    <xf numFmtId="3" fontId="45" fillId="0" borderId="13" xfId="0" applyNumberFormat="1" applyFont="1" applyBorder="1" applyAlignment="1">
      <alignment horizontal="center"/>
    </xf>
    <xf numFmtId="0" fontId="47" fillId="0" borderId="131" xfId="0" applyFont="1" applyFill="1" applyBorder="1" applyAlignment="1">
      <alignment vertical="center"/>
    </xf>
    <xf numFmtId="0" fontId="47" fillId="0" borderId="1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vertical="center"/>
    </xf>
    <xf numFmtId="0" fontId="47" fillId="0" borderId="9" xfId="0" applyFont="1" applyFill="1" applyBorder="1" applyAlignment="1">
      <alignment vertical="center"/>
    </xf>
    <xf numFmtId="3" fontId="45" fillId="0" borderId="17" xfId="0" applyNumberFormat="1" applyFont="1" applyBorder="1" applyAlignment="1" applyProtection="1">
      <alignment horizontal="center" vertical="center"/>
    </xf>
    <xf numFmtId="3" fontId="45" fillId="0" borderId="10" xfId="0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"/>
    </xf>
    <xf numFmtId="49" fontId="47" fillId="0" borderId="11" xfId="0" applyNumberFormat="1" applyFont="1" applyBorder="1" applyAlignment="1">
      <alignment horizontal="center"/>
    </xf>
    <xf numFmtId="0" fontId="47" fillId="0" borderId="33" xfId="0" applyFont="1" applyBorder="1" applyAlignment="1">
      <alignment horizontal="center" wrapText="1"/>
    </xf>
    <xf numFmtId="0" fontId="47" fillId="0" borderId="10" xfId="0" applyFont="1" applyBorder="1" applyAlignment="1">
      <alignment horizontal="center" wrapText="1"/>
    </xf>
    <xf numFmtId="49" fontId="47" fillId="0" borderId="10" xfId="0" applyNumberFormat="1" applyFont="1" applyBorder="1" applyAlignment="1">
      <alignment horizontal="center"/>
    </xf>
    <xf numFmtId="0" fontId="47" fillId="0" borderId="12" xfId="0" quotePrefix="1" applyFont="1" applyFill="1" applyBorder="1" applyAlignment="1">
      <alignment horizontal="center" vertical="center" wrapText="1"/>
    </xf>
    <xf numFmtId="49" fontId="45" fillId="0" borderId="11" xfId="0" applyNumberFormat="1" applyFont="1" applyBorder="1" applyAlignment="1">
      <alignment horizontal="center"/>
    </xf>
    <xf numFmtId="0" fontId="47" fillId="0" borderId="33" xfId="0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center" wrapText="1"/>
    </xf>
    <xf numFmtId="0" fontId="47" fillId="0" borderId="60" xfId="0" applyFont="1" applyBorder="1" applyAlignment="1">
      <alignment horizontal="center" wrapText="1"/>
    </xf>
    <xf numFmtId="0" fontId="47" fillId="0" borderId="131" xfId="0" applyFont="1" applyFill="1" applyBorder="1" applyAlignment="1">
      <alignment horizontal="center" vertical="center"/>
    </xf>
    <xf numFmtId="0" fontId="47" fillId="0" borderId="13" xfId="0" quotePrefix="1" applyFont="1" applyFill="1" applyBorder="1" applyAlignment="1">
      <alignment horizontal="center" vertical="center" wrapText="1"/>
    </xf>
    <xf numFmtId="0" fontId="47" fillId="0" borderId="11" xfId="0" applyFont="1" applyBorder="1"/>
    <xf numFmtId="0" fontId="47" fillId="0" borderId="36" xfId="0" applyFont="1" applyBorder="1" applyAlignment="1">
      <alignment wrapText="1"/>
    </xf>
    <xf numFmtId="0" fontId="47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justify" vertical="center" wrapText="1"/>
    </xf>
    <xf numFmtId="3" fontId="45" fillId="0" borderId="10" xfId="0" applyNumberFormat="1" applyFont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31" xfId="0" applyFont="1" applyFill="1" applyBorder="1" applyAlignment="1">
      <alignment vertical="center"/>
    </xf>
    <xf numFmtId="0" fontId="45" fillId="0" borderId="10" xfId="0" applyFont="1" applyFill="1" applyBorder="1" applyAlignment="1">
      <alignment horizontal="center" vertical="center" wrapText="1"/>
    </xf>
    <xf numFmtId="0" fontId="45" fillId="0" borderId="36" xfId="0" applyFont="1" applyFill="1" applyBorder="1" applyAlignment="1">
      <alignment horizontal="center" vertical="center"/>
    </xf>
    <xf numFmtId="3" fontId="47" fillId="0" borderId="33" xfId="0" applyNumberFormat="1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5" fillId="0" borderId="11" xfId="0" applyFont="1" applyBorder="1" applyAlignment="1">
      <alignment horizontal="center" wrapText="1"/>
    </xf>
    <xf numFmtId="0" fontId="85" fillId="0" borderId="10" xfId="16" applyFont="1" applyBorder="1" applyAlignment="1" applyProtection="1">
      <alignment horizontal="center" vertical="center" wrapText="1"/>
    </xf>
    <xf numFmtId="0" fontId="47" fillId="0" borderId="11" xfId="0" applyFont="1" applyBorder="1" applyAlignment="1">
      <alignment horizontal="center" wrapText="1"/>
    </xf>
    <xf numFmtId="49" fontId="45" fillId="0" borderId="13" xfId="0" applyNumberFormat="1" applyFont="1" applyBorder="1" applyAlignment="1">
      <alignment horizontal="center"/>
    </xf>
    <xf numFmtId="0" fontId="47" fillId="0" borderId="14" xfId="0" applyFont="1" applyFill="1" applyBorder="1" applyAlignment="1">
      <alignment horizontal="center" vertical="center" wrapText="1"/>
    </xf>
    <xf numFmtId="0" fontId="45" fillId="0" borderId="131" xfId="0" applyFont="1" applyFill="1" applyBorder="1" applyAlignment="1">
      <alignment horizontal="center" vertical="center"/>
    </xf>
    <xf numFmtId="3" fontId="45" fillId="0" borderId="36" xfId="0" applyNumberFormat="1" applyFont="1" applyBorder="1" applyAlignment="1">
      <alignment horizontal="center"/>
    </xf>
    <xf numFmtId="4" fontId="45" fillId="0" borderId="15" xfId="0" applyNumberFormat="1" applyFont="1" applyBorder="1" applyAlignment="1">
      <alignment horizontal="center"/>
    </xf>
    <xf numFmtId="4" fontId="47" fillId="0" borderId="60" xfId="0" applyNumberFormat="1" applyFont="1" applyBorder="1" applyAlignment="1">
      <alignment horizontal="center"/>
    </xf>
    <xf numFmtId="0" fontId="45" fillId="0" borderId="33" xfId="0" applyFont="1" applyFill="1" applyBorder="1" applyAlignment="1">
      <alignment horizontal="center" vertical="center"/>
    </xf>
    <xf numFmtId="4" fontId="45" fillId="0" borderId="60" xfId="0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47" fillId="0" borderId="12" xfId="0" applyFont="1" applyBorder="1" applyAlignment="1">
      <alignment horizontal="center" wrapText="1"/>
    </xf>
    <xf numFmtId="0" fontId="47" fillId="0" borderId="41" xfId="0" applyFont="1" applyFill="1" applyBorder="1" applyAlignment="1">
      <alignment horizontal="center" vertical="center" wrapText="1"/>
    </xf>
    <xf numFmtId="49" fontId="45" fillId="0" borderId="11" xfId="0" applyNumberFormat="1" applyFont="1" applyBorder="1" applyAlignment="1"/>
    <xf numFmtId="3" fontId="47" fillId="0" borderId="13" xfId="0" applyNumberFormat="1" applyFont="1" applyBorder="1"/>
    <xf numFmtId="0" fontId="47" fillId="0" borderId="13" xfId="0" applyFont="1" applyBorder="1" applyAlignment="1">
      <alignment wrapText="1"/>
    </xf>
    <xf numFmtId="49" fontId="47" fillId="0" borderId="13" xfId="0" applyNumberFormat="1" applyFont="1" applyBorder="1"/>
    <xf numFmtId="0" fontId="47" fillId="0" borderId="84" xfId="0" applyFont="1" applyFill="1" applyBorder="1" applyAlignment="1">
      <alignment horizontal="center" vertical="center" wrapText="1"/>
    </xf>
    <xf numFmtId="3" fontId="45" fillId="0" borderId="11" xfId="0" applyNumberFormat="1" applyFont="1" applyFill="1" applyBorder="1" applyAlignment="1">
      <alignment horizontal="center" vertical="center"/>
    </xf>
    <xf numFmtId="49" fontId="45" fillId="0" borderId="11" xfId="0" applyNumberFormat="1" applyFont="1" applyBorder="1"/>
    <xf numFmtId="0" fontId="47" fillId="0" borderId="13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left" vertical="center"/>
    </xf>
    <xf numFmtId="3" fontId="45" fillId="0" borderId="10" xfId="0" applyNumberFormat="1" applyFont="1" applyBorder="1" applyAlignment="1" applyProtection="1">
      <alignment horizontal="center" vertical="center"/>
    </xf>
    <xf numFmtId="0" fontId="47" fillId="0" borderId="10" xfId="0" applyFont="1" applyBorder="1" applyAlignment="1"/>
    <xf numFmtId="49" fontId="47" fillId="0" borderId="11" xfId="0" applyNumberFormat="1" applyFont="1" applyBorder="1" applyAlignment="1">
      <alignment horizontal="left"/>
    </xf>
    <xf numFmtId="0" fontId="47" fillId="0" borderId="60" xfId="0" applyFont="1" applyBorder="1" applyAlignment="1">
      <alignment wrapText="1"/>
    </xf>
    <xf numFmtId="49" fontId="47" fillId="0" borderId="12" xfId="0" applyNumberFormat="1" applyFont="1" applyBorder="1"/>
    <xf numFmtId="3" fontId="47" fillId="0" borderId="11" xfId="0" applyNumberFormat="1" applyFont="1" applyBorder="1"/>
    <xf numFmtId="0" fontId="47" fillId="0" borderId="10" xfId="0" applyFont="1" applyBorder="1" applyAlignment="1">
      <alignment horizontal="left" wrapText="1"/>
    </xf>
    <xf numFmtId="0" fontId="47" fillId="0" borderId="33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7" fillId="6" borderId="10" xfId="0" applyFont="1" applyFill="1" applyBorder="1" applyAlignment="1">
      <alignment wrapText="1"/>
    </xf>
    <xf numFmtId="0" fontId="45" fillId="0" borderId="10" xfId="0" applyFont="1" applyBorder="1" applyAlignment="1">
      <alignment wrapText="1"/>
    </xf>
    <xf numFmtId="0" fontId="45" fillId="0" borderId="11" xfId="0" applyFont="1" applyFill="1" applyBorder="1" applyAlignment="1">
      <alignment horizontal="center"/>
    </xf>
    <xf numFmtId="0" fontId="47" fillId="0" borderId="7" xfId="0" applyFont="1" applyFill="1" applyBorder="1" applyAlignment="1"/>
    <xf numFmtId="0" fontId="47" fillId="0" borderId="8" xfId="0" applyFont="1" applyFill="1" applyBorder="1" applyAlignment="1"/>
    <xf numFmtId="49" fontId="47" fillId="0" borderId="11" xfId="0" applyNumberFormat="1" applyFont="1" applyBorder="1" applyAlignment="1"/>
    <xf numFmtId="0" fontId="47" fillId="0" borderId="13" xfId="0" applyFont="1" applyFill="1" applyBorder="1" applyAlignment="1">
      <alignment horizontal="center" wrapText="1"/>
    </xf>
    <xf numFmtId="0" fontId="47" fillId="0" borderId="11" xfId="0" applyFont="1" applyFill="1" applyBorder="1" applyAlignment="1">
      <alignment horizontal="left"/>
    </xf>
    <xf numFmtId="0" fontId="47" fillId="0" borderId="10" xfId="0" applyFont="1" applyFill="1" applyBorder="1" applyAlignment="1">
      <alignment horizontal="left" wrapText="1"/>
    </xf>
    <xf numFmtId="0" fontId="47" fillId="0" borderId="10" xfId="0" applyFont="1" applyFill="1" applyBorder="1" applyAlignment="1">
      <alignment horizontal="center" wrapText="1"/>
    </xf>
    <xf numFmtId="0" fontId="47" fillId="0" borderId="13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49" fontId="47" fillId="6" borderId="11" xfId="0" applyNumberFormat="1" applyFont="1" applyFill="1" applyBorder="1" applyAlignment="1"/>
    <xf numFmtId="0" fontId="104" fillId="6" borderId="13" xfId="0" applyFont="1" applyFill="1" applyBorder="1" applyAlignment="1">
      <alignment horizontal="center"/>
    </xf>
    <xf numFmtId="0" fontId="47" fillId="6" borderId="10" xfId="0" applyFont="1" applyFill="1" applyBorder="1" applyAlignment="1">
      <alignment horizontal="center"/>
    </xf>
    <xf numFmtId="0" fontId="45" fillId="6" borderId="10" xfId="0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0" fontId="47" fillId="0" borderId="11" xfId="0" applyFont="1" applyBorder="1" applyAlignment="1"/>
    <xf numFmtId="0" fontId="47" fillId="0" borderId="13" xfId="0" applyFont="1" applyFill="1" applyBorder="1" applyAlignment="1">
      <alignment wrapText="1"/>
    </xf>
    <xf numFmtId="0" fontId="47" fillId="0" borderId="10" xfId="0" applyFont="1" applyFill="1" applyBorder="1" applyAlignment="1">
      <alignment horizontal="left"/>
    </xf>
    <xf numFmtId="0" fontId="47" fillId="0" borderId="10" xfId="0" quotePrefix="1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left"/>
    </xf>
    <xf numFmtId="0" fontId="45" fillId="0" borderId="13" xfId="0" applyFont="1" applyFill="1" applyBorder="1" applyAlignment="1"/>
    <xf numFmtId="3" fontId="45" fillId="0" borderId="13" xfId="0" applyNumberFormat="1" applyFont="1" applyFill="1" applyBorder="1" applyAlignment="1">
      <alignment horizontal="center" wrapText="1"/>
    </xf>
    <xf numFmtId="3" fontId="45" fillId="0" borderId="10" xfId="0" applyNumberFormat="1" applyFont="1" applyFill="1" applyBorder="1" applyAlignment="1">
      <alignment horizontal="center"/>
    </xf>
    <xf numFmtId="3" fontId="45" fillId="0" borderId="11" xfId="0" applyNumberFormat="1" applyFont="1" applyFill="1" applyBorder="1" applyAlignment="1">
      <alignment horizontal="center"/>
    </xf>
    <xf numFmtId="0" fontId="47" fillId="0" borderId="13" xfId="0" quotePrefix="1" applyFont="1" applyFill="1" applyBorder="1" applyAlignment="1">
      <alignment horizontal="left" wrapText="1"/>
    </xf>
    <xf numFmtId="0" fontId="47" fillId="0" borderId="131" xfId="0" applyFont="1" applyFill="1" applyBorder="1" applyAlignment="1"/>
    <xf numFmtId="0" fontId="47" fillId="0" borderId="15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center" wrapText="1"/>
    </xf>
    <xf numFmtId="0" fontId="45" fillId="0" borderId="11" xfId="0" applyFont="1" applyFill="1" applyBorder="1" applyAlignment="1"/>
    <xf numFmtId="3" fontId="45" fillId="0" borderId="19" xfId="0" applyNumberFormat="1" applyFont="1" applyBorder="1" applyAlignment="1" applyProtection="1">
      <alignment horizontal="center"/>
    </xf>
    <xf numFmtId="0" fontId="47" fillId="0" borderId="11" xfId="0" applyFont="1" applyFill="1" applyBorder="1" applyAlignment="1">
      <alignment horizontal="center" wrapText="1"/>
    </xf>
    <xf numFmtId="0" fontId="47" fillId="0" borderId="11" xfId="0" applyFont="1" applyFill="1" applyBorder="1" applyAlignment="1">
      <alignment wrapText="1"/>
    </xf>
    <xf numFmtId="0" fontId="47" fillId="0" borderId="10" xfId="0" applyFont="1" applyFill="1" applyBorder="1" applyAlignment="1">
      <alignment vertical="center" wrapText="1"/>
    </xf>
    <xf numFmtId="0" fontId="45" fillId="0" borderId="15" xfId="0" applyFont="1" applyFill="1" applyBorder="1" applyAlignment="1">
      <alignment horizontal="left" vertical="center" wrapText="1"/>
    </xf>
    <xf numFmtId="0" fontId="45" fillId="0" borderId="41" xfId="0" applyFont="1" applyFill="1" applyBorder="1" applyAlignment="1">
      <alignment vertical="center" wrapText="1"/>
    </xf>
    <xf numFmtId="0" fontId="47" fillId="0" borderId="56" xfId="0" applyFont="1" applyBorder="1" applyAlignment="1"/>
    <xf numFmtId="0" fontId="47" fillId="0" borderId="12" xfId="0" applyFont="1" applyBorder="1" applyAlignment="1">
      <alignment wrapText="1"/>
    </xf>
    <xf numFmtId="0" fontId="47" fillId="0" borderId="135" xfId="0" applyFont="1" applyBorder="1" applyAlignment="1">
      <alignment vertical="center"/>
    </xf>
    <xf numFmtId="0" fontId="47" fillId="0" borderId="135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0" fontId="0" fillId="0" borderId="0" xfId="0" applyFill="1" applyBorder="1"/>
    <xf numFmtId="0" fontId="107" fillId="0" borderId="10" xfId="32" applyFont="1" applyFill="1" applyBorder="1" applyAlignment="1">
      <alignment horizontal="center" vertical="center"/>
    </xf>
    <xf numFmtId="0" fontId="73" fillId="6" borderId="10" xfId="0" applyFont="1" applyFill="1" applyBorder="1" applyProtection="1">
      <protection locked="0"/>
    </xf>
    <xf numFmtId="0" fontId="73" fillId="6" borderId="10" xfId="0" applyFont="1" applyFill="1" applyBorder="1" applyAlignment="1" applyProtection="1">
      <alignment horizontal="center" vertical="center" wrapText="1"/>
      <protection locked="0"/>
    </xf>
    <xf numFmtId="0" fontId="73" fillId="6" borderId="10" xfId="0" applyFont="1" applyFill="1" applyBorder="1" applyAlignment="1" applyProtection="1">
      <alignment horizontal="center" wrapText="1"/>
      <protection locked="0"/>
    </xf>
    <xf numFmtId="0" fontId="73" fillId="6" borderId="10" xfId="39" applyFont="1" applyFill="1" applyBorder="1" applyAlignment="1" applyProtection="1">
      <alignment horizontal="right"/>
      <protection locked="0"/>
    </xf>
    <xf numFmtId="0" fontId="47" fillId="6" borderId="10" xfId="39" applyFont="1" applyFill="1" applyBorder="1" applyAlignment="1" applyProtection="1">
      <alignment horizontal="right"/>
      <protection locked="0"/>
    </xf>
    <xf numFmtId="0" fontId="73" fillId="6" borderId="10" xfId="39" applyFont="1" applyFill="1" applyBorder="1" applyProtection="1">
      <protection locked="0"/>
    </xf>
    <xf numFmtId="0" fontId="47" fillId="6" borderId="10" xfId="39" applyFont="1" applyFill="1" applyBorder="1" applyProtection="1">
      <protection locked="0"/>
    </xf>
    <xf numFmtId="165" fontId="8" fillId="0" borderId="0" xfId="43" applyNumberFormat="1" applyFont="1" applyBorder="1" applyAlignment="1" applyProtection="1">
      <alignment horizontal="left" vertical="center" indent="1"/>
    </xf>
    <xf numFmtId="165" fontId="9" fillId="0" borderId="0" xfId="43" applyNumberFormat="1" applyFont="1" applyBorder="1" applyAlignment="1" applyProtection="1">
      <alignment horizontal="left" vertical="center"/>
    </xf>
    <xf numFmtId="165" fontId="110" fillId="0" borderId="4" xfId="43" applyNumberFormat="1" applyFont="1" applyBorder="1" applyAlignment="1" applyProtection="1">
      <alignment horizontal="left" vertical="center" indent="1"/>
    </xf>
    <xf numFmtId="164" fontId="109" fillId="0" borderId="0" xfId="42" applyNumberFormat="1" applyFont="1" applyFill="1" applyBorder="1" applyProtection="1">
      <alignment vertical="center"/>
    </xf>
    <xf numFmtId="165" fontId="110" fillId="0" borderId="3" xfId="43" applyNumberFormat="1" applyFont="1" applyBorder="1" applyAlignment="1" applyProtection="1">
      <alignment horizontal="left" vertical="center" indent="1"/>
    </xf>
    <xf numFmtId="165" fontId="110" fillId="0" borderId="5" xfId="43" applyNumberFormat="1" applyFont="1" applyBorder="1" applyAlignment="1" applyProtection="1">
      <alignment horizontal="left" vertical="center" indent="1"/>
    </xf>
    <xf numFmtId="165" fontId="112" fillId="6" borderId="4" xfId="43" applyNumberFormat="1" applyFont="1" applyFill="1" applyBorder="1" applyAlignment="1" applyProtection="1">
      <alignment horizontal="left" vertical="center"/>
    </xf>
    <xf numFmtId="0" fontId="0" fillId="0" borderId="0" xfId="0" applyFill="1"/>
    <xf numFmtId="165" fontId="112" fillId="0" borderId="3" xfId="43" applyNumberFormat="1" applyFont="1" applyBorder="1" applyAlignment="1" applyProtection="1">
      <alignment horizontal="left" vertical="center"/>
    </xf>
    <xf numFmtId="165" fontId="112" fillId="0" borderId="5" xfId="43" applyNumberFormat="1" applyFont="1" applyBorder="1" applyAlignment="1" applyProtection="1">
      <alignment horizontal="left" vertical="center"/>
    </xf>
    <xf numFmtId="165" fontId="112" fillId="0" borderId="4" xfId="43" applyNumberFormat="1" applyFont="1" applyBorder="1" applyAlignment="1" applyProtection="1">
      <alignment horizontal="left" vertical="center"/>
    </xf>
    <xf numFmtId="14" fontId="113" fillId="0" borderId="10" xfId="32" applyNumberFormat="1" applyFont="1" applyFill="1" applyBorder="1" applyAlignment="1">
      <alignment horizontal="center" vertical="center"/>
    </xf>
    <xf numFmtId="0" fontId="111" fillId="0" borderId="10" xfId="32" applyFont="1" applyFill="1" applyBorder="1" applyAlignment="1">
      <alignment horizontal="center" vertical="center"/>
    </xf>
    <xf numFmtId="0" fontId="107" fillId="0" borderId="10" xfId="32" applyFont="1" applyFill="1" applyBorder="1" applyAlignment="1">
      <alignment horizontal="left" vertical="center" wrapText="1"/>
    </xf>
    <xf numFmtId="0" fontId="113" fillId="0" borderId="10" xfId="32" applyFont="1" applyFill="1" applyBorder="1" applyAlignment="1">
      <alignment horizontal="center" vertical="center" wrapText="1"/>
    </xf>
    <xf numFmtId="0" fontId="114" fillId="0" borderId="10" xfId="32" applyFont="1" applyFill="1" applyBorder="1" applyAlignment="1">
      <alignment vertical="center" wrapText="1"/>
    </xf>
    <xf numFmtId="0" fontId="113" fillId="0" borderId="10" xfId="32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/>
    <xf numFmtId="0" fontId="117" fillId="0" borderId="0" xfId="0" applyFont="1"/>
    <xf numFmtId="0" fontId="118" fillId="0" borderId="10" xfId="0" applyFont="1" applyBorder="1" applyAlignment="1">
      <alignment vertical="center"/>
    </xf>
    <xf numFmtId="0" fontId="128" fillId="0" borderId="33" xfId="50" applyFont="1" applyBorder="1"/>
    <xf numFmtId="0" fontId="113" fillId="0" borderId="33" xfId="32" applyFont="1" applyFill="1" applyBorder="1" applyAlignment="1">
      <alignment horizontal="center" vertical="center" wrapText="1"/>
    </xf>
    <xf numFmtId="0" fontId="128" fillId="0" borderId="10" xfId="50" applyFont="1" applyBorder="1"/>
    <xf numFmtId="0" fontId="117" fillId="0" borderId="10" xfId="0" applyFont="1" applyBorder="1" applyAlignment="1">
      <alignment horizontal="center"/>
    </xf>
    <xf numFmtId="0" fontId="127" fillId="0" borderId="10" xfId="50" applyFont="1" applyBorder="1"/>
    <xf numFmtId="0" fontId="61" fillId="0" borderId="10" xfId="0" applyFont="1" applyBorder="1" applyAlignment="1">
      <alignment horizontal="center"/>
    </xf>
    <xf numFmtId="0" fontId="129" fillId="0" borderId="0" xfId="0" applyFont="1"/>
    <xf numFmtId="164" fontId="4" fillId="2" borderId="0" xfId="42" applyNumberFormat="1" applyFont="1" applyFill="1" applyBorder="1" applyProtection="1">
      <alignment vertical="center"/>
    </xf>
    <xf numFmtId="164" fontId="4" fillId="2" borderId="0" xfId="42" applyNumberFormat="1" applyFont="1" applyFill="1" applyBorder="1" applyAlignment="1" applyProtection="1">
      <alignment horizontal="right" vertical="center"/>
    </xf>
    <xf numFmtId="165" fontId="26" fillId="0" borderId="0" xfId="43" applyNumberFormat="1" applyFont="1" applyBorder="1" applyAlignment="1" applyProtection="1">
      <alignment horizontal="left" vertical="center"/>
    </xf>
    <xf numFmtId="164" fontId="4" fillId="2" borderId="11" xfId="42" applyNumberFormat="1" applyFont="1" applyFill="1" applyBorder="1" applyProtection="1">
      <alignment vertical="center"/>
    </xf>
    <xf numFmtId="164" fontId="4" fillId="2" borderId="13" xfId="42" applyNumberFormat="1" applyFont="1" applyFill="1" applyBorder="1" applyAlignment="1" applyProtection="1">
      <alignment horizontal="right" vertical="center"/>
    </xf>
    <xf numFmtId="0" fontId="5" fillId="0" borderId="5" xfId="43" applyNumberFormat="1" applyFont="1" applyBorder="1" applyAlignment="1" applyProtection="1">
      <alignment horizontal="left" vertical="center" indent="1"/>
    </xf>
    <xf numFmtId="165" fontId="101" fillId="0" borderId="5" xfId="43" applyNumberFormat="1" applyFont="1" applyFill="1" applyBorder="1" applyAlignment="1" applyProtection="1">
      <alignment horizontal="left" vertical="center" indent="1"/>
      <protection locked="0"/>
    </xf>
    <xf numFmtId="164" fontId="4" fillId="2" borderId="15" xfId="42" applyNumberFormat="1" applyFont="1" applyFill="1" applyBorder="1" applyAlignment="1" applyProtection="1">
      <alignment horizontal="right" vertical="center"/>
    </xf>
    <xf numFmtId="164" fontId="4" fillId="2" borderId="136" xfId="42" applyNumberFormat="1" applyFont="1" applyFill="1" applyBorder="1" applyAlignment="1" applyProtection="1">
      <alignment horizontal="right" vertical="center"/>
    </xf>
    <xf numFmtId="165" fontId="26" fillId="0" borderId="137" xfId="43" applyNumberFormat="1" applyFont="1" applyBorder="1" applyAlignment="1" applyProtection="1">
      <alignment horizontal="left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85" fillId="0" borderId="10" xfId="0" applyFont="1" applyBorder="1" applyAlignment="1">
      <alignment horizontal="left"/>
    </xf>
    <xf numFmtId="164" fontId="109" fillId="0" borderId="4" xfId="42" applyNumberFormat="1" applyFont="1" applyFill="1" applyBorder="1" applyAlignment="1" applyProtection="1">
      <alignment horizontal="left" vertical="center"/>
    </xf>
    <xf numFmtId="0" fontId="77" fillId="0" borderId="10" xfId="0" applyFont="1" applyFill="1" applyBorder="1" applyAlignment="1" applyProtection="1">
      <alignment horizontal="center"/>
      <protection locked="0"/>
    </xf>
    <xf numFmtId="0" fontId="85" fillId="0" borderId="11" xfId="0" applyFont="1" applyBorder="1" applyAlignment="1">
      <alignment horizontal="left" vertical="top"/>
    </xf>
    <xf numFmtId="0" fontId="85" fillId="0" borderId="10" xfId="0" applyFont="1" applyBorder="1" applyAlignment="1">
      <alignment horizontal="left" vertical="top"/>
    </xf>
    <xf numFmtId="3" fontId="47" fillId="0" borderId="10" xfId="0" applyNumberFormat="1" applyFont="1" applyBorder="1" applyAlignment="1">
      <alignment horizontal="left"/>
    </xf>
    <xf numFmtId="4" fontId="47" fillId="0" borderId="13" xfId="0" applyNumberFormat="1" applyFont="1" applyBorder="1" applyAlignment="1">
      <alignment horizontal="left"/>
    </xf>
    <xf numFmtId="0" fontId="85" fillId="0" borderId="10" xfId="16" applyFont="1" applyBorder="1" applyAlignment="1" applyProtection="1">
      <alignment horizontal="left" vertical="center" wrapText="1"/>
    </xf>
    <xf numFmtId="4" fontId="45" fillId="0" borderId="13" xfId="0" applyNumberFormat="1" applyFont="1" applyBorder="1" applyAlignment="1">
      <alignment horizontal="left"/>
    </xf>
    <xf numFmtId="0" fontId="47" fillId="0" borderId="10" xfId="0" applyFont="1" applyBorder="1" applyAlignment="1">
      <alignment horizontal="left" vertical="top" wrapText="1"/>
    </xf>
    <xf numFmtId="0" fontId="85" fillId="0" borderId="11" xfId="0" applyFont="1" applyBorder="1" applyAlignment="1">
      <alignment horizontal="left" wrapText="1"/>
    </xf>
    <xf numFmtId="0" fontId="85" fillId="0" borderId="11" xfId="0" applyFont="1" applyBorder="1" applyAlignment="1">
      <alignment horizontal="left" vertical="top" wrapText="1"/>
    </xf>
    <xf numFmtId="165" fontId="58" fillId="0" borderId="0" xfId="0" applyNumberFormat="1" applyFont="1"/>
    <xf numFmtId="0" fontId="27" fillId="0" borderId="0" xfId="0" applyFont="1" applyFill="1" applyBorder="1" applyAlignment="1" applyProtection="1">
      <alignment horizontal="left" vertical="center"/>
    </xf>
    <xf numFmtId="0" fontId="69" fillId="0" borderId="0" xfId="0" applyFont="1" applyFill="1" applyBorder="1" applyAlignment="1" applyProtection="1">
      <alignment horizontal="left" vertical="center"/>
    </xf>
    <xf numFmtId="10" fontId="27" fillId="0" borderId="0" xfId="0" applyNumberFormat="1" applyFont="1" applyFill="1" applyAlignment="1" applyProtection="1">
      <alignment horizontal="left" vertical="center"/>
    </xf>
    <xf numFmtId="3" fontId="120" fillId="0" borderId="0" xfId="13" applyNumberFormat="1" applyFont="1" applyFill="1" applyProtection="1">
      <protection hidden="1"/>
    </xf>
    <xf numFmtId="0" fontId="120" fillId="0" borderId="0" xfId="13" applyFont="1" applyFill="1" applyProtection="1">
      <protection hidden="1"/>
    </xf>
    <xf numFmtId="0" fontId="1" fillId="0" borderId="0" xfId="41" applyFont="1" applyProtection="1">
      <protection hidden="1"/>
    </xf>
    <xf numFmtId="0" fontId="73" fillId="0" borderId="0" xfId="13" applyFont="1" applyProtection="1">
      <protection hidden="1"/>
    </xf>
    <xf numFmtId="0" fontId="73" fillId="0" borderId="0" xfId="13" applyFont="1" applyFill="1" applyProtection="1">
      <protection hidden="1"/>
    </xf>
    <xf numFmtId="3" fontId="73" fillId="0" borderId="0" xfId="13" applyNumberFormat="1" applyFont="1" applyFill="1" applyProtection="1">
      <protection hidden="1"/>
    </xf>
    <xf numFmtId="0" fontId="1" fillId="0" borderId="0" xfId="41" applyFont="1" applyFill="1" applyBorder="1" applyProtection="1">
      <protection hidden="1"/>
    </xf>
    <xf numFmtId="0" fontId="120" fillId="12" borderId="0" xfId="24" applyFont="1" applyFill="1" applyBorder="1" applyProtection="1">
      <protection hidden="1"/>
    </xf>
    <xf numFmtId="0" fontId="120" fillId="12" borderId="0" xfId="24" applyFont="1" applyFill="1" applyProtection="1">
      <protection hidden="1"/>
    </xf>
    <xf numFmtId="49" fontId="122" fillId="0" borderId="0" xfId="29" applyNumberFormat="1" applyFont="1" applyFill="1" applyBorder="1" applyAlignment="1" applyProtection="1">
      <protection hidden="1"/>
    </xf>
    <xf numFmtId="3" fontId="1" fillId="0" borderId="0" xfId="41" applyNumberFormat="1" applyFont="1" applyProtection="1">
      <protection hidden="1"/>
    </xf>
    <xf numFmtId="0" fontId="7" fillId="0" borderId="0" xfId="22" applyFont="1" applyFill="1" applyAlignment="1">
      <alignment horizontal="center"/>
    </xf>
    <xf numFmtId="0" fontId="7" fillId="0" borderId="0" xfId="22" applyFont="1" applyFill="1"/>
    <xf numFmtId="0" fontId="12" fillId="0" borderId="0" xfId="22" applyFont="1" applyFill="1" applyBorder="1"/>
    <xf numFmtId="0" fontId="7" fillId="0" borderId="0" xfId="22" applyFont="1"/>
    <xf numFmtId="0" fontId="47" fillId="0" borderId="138" xfId="22" applyFont="1" applyFill="1" applyBorder="1" applyAlignment="1">
      <alignment horizontal="center" vertical="center" wrapText="1"/>
    </xf>
    <xf numFmtId="0" fontId="47" fillId="0" borderId="138" xfId="22" applyFont="1" applyBorder="1" applyAlignment="1">
      <alignment horizontal="center" vertical="center" wrapText="1"/>
    </xf>
    <xf numFmtId="0" fontId="47" fillId="0" borderId="45" xfId="22" applyFont="1" applyBorder="1" applyAlignment="1">
      <alignment horizontal="center" vertical="center" wrapText="1"/>
    </xf>
    <xf numFmtId="0" fontId="47" fillId="0" borderId="0" xfId="22" applyFont="1" applyBorder="1" applyAlignment="1">
      <alignment horizontal="center" vertical="center" wrapText="1"/>
    </xf>
    <xf numFmtId="3" fontId="45" fillId="0" borderId="56" xfId="22" applyNumberFormat="1" applyFont="1" applyFill="1" applyBorder="1" applyAlignment="1">
      <alignment horizontal="center" vertical="center"/>
    </xf>
    <xf numFmtId="0" fontId="45" fillId="0" borderId="48" xfId="22" applyFont="1" applyFill="1" applyBorder="1" applyAlignment="1">
      <alignment horizontal="center" vertical="center"/>
    </xf>
    <xf numFmtId="0" fontId="45" fillId="0" borderId="45" xfId="22" applyFont="1" applyFill="1" applyBorder="1" applyAlignment="1">
      <alignment horizontal="center" vertical="center"/>
    </xf>
    <xf numFmtId="0" fontId="47" fillId="0" borderId="45" xfId="22" applyFont="1" applyFill="1" applyBorder="1" applyAlignment="1" applyProtection="1">
      <alignment horizontal="center" vertical="center"/>
      <protection locked="0"/>
    </xf>
    <xf numFmtId="0" fontId="47" fillId="0" borderId="45" xfId="22" applyFont="1" applyFill="1" applyBorder="1" applyAlignment="1">
      <alignment horizontal="center" vertical="center"/>
    </xf>
    <xf numFmtId="0" fontId="102" fillId="0" borderId="45" xfId="22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3" fontId="49" fillId="0" borderId="0" xfId="0" applyNumberFormat="1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0" fontId="49" fillId="0" borderId="0" xfId="0" applyFont="1" applyBorder="1"/>
    <xf numFmtId="0" fontId="0" fillId="0" borderId="0" xfId="0" applyAlignment="1">
      <alignment wrapText="1"/>
    </xf>
    <xf numFmtId="1" fontId="130" fillId="19" borderId="59" xfId="0" applyNumberFormat="1" applyFont="1" applyFill="1" applyBorder="1" applyAlignment="1">
      <alignment horizontal="right" vertical="top" shrinkToFit="1"/>
    </xf>
    <xf numFmtId="0" fontId="60" fillId="0" borderId="0" xfId="0" applyFont="1" applyFill="1" applyBorder="1" applyAlignment="1">
      <alignment horizontal="left" vertical="center"/>
    </xf>
    <xf numFmtId="0" fontId="69" fillId="0" borderId="0" xfId="0" applyFont="1" applyFill="1" applyAlignment="1">
      <alignment vertical="center"/>
    </xf>
    <xf numFmtId="0" fontId="126" fillId="0" borderId="101" xfId="0" applyFont="1" applyFill="1" applyBorder="1" applyAlignment="1" applyProtection="1">
      <alignment horizontal="left" vertical="center"/>
    </xf>
    <xf numFmtId="0" fontId="126" fillId="0" borderId="17" xfId="0" applyFont="1" applyFill="1" applyBorder="1" applyAlignment="1" applyProtection="1">
      <alignment horizontal="left" vertical="center"/>
    </xf>
    <xf numFmtId="2" fontId="59" fillId="0" borderId="0" xfId="0" applyNumberFormat="1" applyFont="1" applyBorder="1"/>
    <xf numFmtId="164" fontId="131" fillId="2" borderId="4" xfId="42" applyNumberFormat="1" applyFont="1" applyFill="1" applyBorder="1" applyAlignment="1" applyProtection="1">
      <alignment horizontal="right" vertical="center"/>
    </xf>
    <xf numFmtId="165" fontId="111" fillId="0" borderId="0" xfId="43" applyNumberFormat="1" applyFont="1" applyFill="1" applyBorder="1" applyAlignment="1" applyProtection="1">
      <alignment horizontal="left" vertical="center"/>
    </xf>
    <xf numFmtId="165" fontId="112" fillId="0" borderId="5" xfId="43" applyNumberFormat="1" applyFont="1" applyFill="1" applyBorder="1" applyAlignment="1" applyProtection="1">
      <alignment horizontal="left" vertical="center"/>
    </xf>
    <xf numFmtId="165" fontId="112" fillId="0" borderId="0" xfId="43" applyNumberFormat="1" applyFont="1" applyFill="1" applyBorder="1" applyAlignment="1" applyProtection="1">
      <alignment horizontal="left" vertical="center"/>
    </xf>
    <xf numFmtId="165" fontId="112" fillId="0" borderId="4" xfId="43" applyNumberFormat="1" applyFont="1" applyFill="1" applyBorder="1" applyAlignment="1" applyProtection="1">
      <alignment horizontal="left" vertical="center"/>
    </xf>
    <xf numFmtId="0" fontId="111" fillId="0" borderId="10" xfId="32" applyFont="1" applyFill="1" applyBorder="1" applyAlignment="1">
      <alignment horizontal="center" vertical="center"/>
    </xf>
    <xf numFmtId="0" fontId="114" fillId="0" borderId="10" xfId="32" applyFont="1" applyFill="1" applyBorder="1" applyAlignment="1">
      <alignment horizontal="left" vertical="center" wrapText="1"/>
    </xf>
    <xf numFmtId="0" fontId="114" fillId="0" borderId="10" xfId="32" applyFont="1" applyFill="1" applyBorder="1" applyAlignment="1">
      <alignment vertical="center" wrapText="1"/>
    </xf>
    <xf numFmtId="0" fontId="108" fillId="0" borderId="10" xfId="32" applyFont="1" applyFill="1" applyBorder="1" applyAlignment="1">
      <alignment horizontal="left" vertical="center" wrapText="1"/>
    </xf>
    <xf numFmtId="0" fontId="108" fillId="0" borderId="10" xfId="32" applyFont="1" applyFill="1" applyBorder="1" applyAlignment="1">
      <alignment vertical="center" wrapText="1"/>
    </xf>
    <xf numFmtId="0" fontId="64" fillId="0" borderId="10" xfId="32" applyFont="1" applyBorder="1" applyAlignment="1">
      <alignment wrapText="1"/>
    </xf>
    <xf numFmtId="0" fontId="64" fillId="20" borderId="10" xfId="32" applyFont="1" applyFill="1" applyBorder="1" applyAlignment="1">
      <alignment wrapText="1"/>
    </xf>
    <xf numFmtId="164" fontId="131" fillId="2" borderId="4" xfId="42" applyNumberFormat="1" applyFont="1" applyFill="1" applyBorder="1" applyAlignment="1" applyProtection="1">
      <alignment horizontal="left" vertical="center"/>
    </xf>
    <xf numFmtId="0" fontId="114" fillId="0" borderId="10" xfId="32" applyFont="1" applyFill="1" applyBorder="1" applyAlignment="1">
      <alignment horizontal="center" vertical="center" wrapText="1"/>
    </xf>
    <xf numFmtId="0" fontId="133" fillId="0" borderId="10" xfId="32" applyBorder="1" applyAlignment="1">
      <alignment horizontal="center" wrapText="1"/>
    </xf>
    <xf numFmtId="0" fontId="133" fillId="20" borderId="10" xfId="32" applyFill="1" applyBorder="1" applyAlignment="1">
      <alignment horizontal="center" wrapText="1"/>
    </xf>
    <xf numFmtId="0" fontId="99" fillId="0" borderId="6" xfId="0" applyFont="1" applyFill="1" applyBorder="1" applyAlignment="1">
      <alignment horizontal="center" vertical="center" wrapText="1"/>
    </xf>
    <xf numFmtId="0" fontId="45" fillId="0" borderId="87" xfId="0" applyFont="1" applyFill="1" applyBorder="1" applyAlignment="1">
      <alignment horizontal="center" vertical="center"/>
    </xf>
    <xf numFmtId="4" fontId="45" fillId="0" borderId="48" xfId="0" applyNumberFormat="1" applyFont="1" applyBorder="1" applyAlignment="1">
      <alignment horizontal="center"/>
    </xf>
    <xf numFmtId="3" fontId="47" fillId="0" borderId="87" xfId="0" applyNumberFormat="1" applyFont="1" applyBorder="1" applyAlignment="1">
      <alignment horizontal="center"/>
    </xf>
    <xf numFmtId="4" fontId="45" fillId="0" borderId="87" xfId="0" applyNumberFormat="1" applyFont="1" applyBorder="1" applyAlignment="1">
      <alignment horizontal="center"/>
    </xf>
    <xf numFmtId="4" fontId="45" fillId="0" borderId="33" xfId="0" applyNumberFormat="1" applyFont="1" applyBorder="1" applyAlignment="1">
      <alignment horizontal="center"/>
    </xf>
    <xf numFmtId="1" fontId="130" fillId="8" borderId="59" xfId="0" applyNumberFormat="1" applyFont="1" applyFill="1" applyBorder="1" applyAlignment="1">
      <alignment horizontal="right" vertical="top" shrinkToFit="1"/>
    </xf>
    <xf numFmtId="3" fontId="45" fillId="0" borderId="45" xfId="22" applyNumberFormat="1" applyFont="1" applyFill="1" applyBorder="1" applyAlignment="1">
      <alignment horizontal="center" vertical="center"/>
    </xf>
    <xf numFmtId="0" fontId="98" fillId="0" borderId="6" xfId="0" applyFont="1" applyFill="1" applyBorder="1" applyAlignment="1">
      <alignment horizontal="center" vertical="center" wrapText="1"/>
    </xf>
    <xf numFmtId="0" fontId="49" fillId="0" borderId="10" xfId="0" applyFont="1" applyBorder="1"/>
    <xf numFmtId="0" fontId="132" fillId="0" borderId="10" xfId="0" applyFont="1" applyFill="1" applyBorder="1" applyAlignment="1">
      <alignment vertical="center"/>
    </xf>
    <xf numFmtId="0" fontId="49" fillId="0" borderId="10" xfId="0" applyFont="1" applyFill="1" applyBorder="1" applyAlignment="1">
      <alignment vertical="center" wrapText="1"/>
    </xf>
    <xf numFmtId="0" fontId="49" fillId="0" borderId="10" xfId="0" applyFont="1" applyFill="1" applyBorder="1"/>
    <xf numFmtId="0" fontId="49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0" fontId="77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 wrapText="1"/>
    </xf>
    <xf numFmtId="0" fontId="141" fillId="0" borderId="0" xfId="50" applyFont="1" applyFill="1" applyBorder="1"/>
    <xf numFmtId="0" fontId="142" fillId="0" borderId="0" xfId="0" applyFont="1"/>
    <xf numFmtId="164" fontId="109" fillId="2" borderId="3" xfId="42" applyNumberFormat="1" applyFont="1" applyFill="1" applyBorder="1" applyProtection="1">
      <alignment vertical="center"/>
    </xf>
    <xf numFmtId="164" fontId="109" fillId="2" borderId="4" xfId="42" applyNumberFormat="1" applyFont="1" applyFill="1" applyBorder="1" applyAlignment="1" applyProtection="1">
      <alignment horizontal="right" vertical="center"/>
    </xf>
    <xf numFmtId="165" fontId="143" fillId="0" borderId="3" xfId="43" applyNumberFormat="1" applyFont="1" applyBorder="1" applyAlignment="1" applyProtection="1">
      <alignment horizontal="left" vertical="center" indent="1"/>
    </xf>
    <xf numFmtId="165" fontId="144" fillId="0" borderId="5" xfId="43" applyNumberFormat="1" applyFont="1" applyBorder="1" applyAlignment="1" applyProtection="1">
      <alignment horizontal="left" vertical="center" indent="1"/>
    </xf>
    <xf numFmtId="0" fontId="145" fillId="0" borderId="0" xfId="0" applyFont="1" applyAlignment="1">
      <alignment vertical="center"/>
    </xf>
    <xf numFmtId="165" fontId="146" fillId="0" borderId="3" xfId="43" applyNumberFormat="1" applyFont="1" applyFill="1" applyBorder="1" applyAlignment="1" applyProtection="1">
      <alignment horizontal="left" vertical="center" indent="1"/>
    </xf>
    <xf numFmtId="0" fontId="145" fillId="0" borderId="0" xfId="0" applyFont="1" applyBorder="1" applyAlignment="1">
      <alignment vertical="center"/>
    </xf>
    <xf numFmtId="0" fontId="145" fillId="0" borderId="0" xfId="0" applyFont="1" applyFill="1" applyBorder="1" applyAlignment="1">
      <alignment vertical="center"/>
    </xf>
    <xf numFmtId="0" fontId="116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left" vertical="center"/>
    </xf>
    <xf numFmtId="0" fontId="147" fillId="0" borderId="0" xfId="0" applyFont="1" applyFill="1" applyAlignment="1">
      <alignment horizontal="left" vertical="center"/>
    </xf>
    <xf numFmtId="0" fontId="116" fillId="0" borderId="0" xfId="0" applyFont="1" applyAlignment="1">
      <alignment vertical="center"/>
    </xf>
    <xf numFmtId="0" fontId="146" fillId="0" borderId="163" xfId="0" applyFont="1" applyFill="1" applyBorder="1" applyAlignment="1">
      <alignment horizontal="center" vertical="center" wrapText="1"/>
    </xf>
    <xf numFmtId="0" fontId="115" fillId="0" borderId="168" xfId="0" applyFont="1" applyFill="1" applyBorder="1" applyAlignment="1">
      <alignment horizontal="center" vertical="center" wrapText="1"/>
    </xf>
    <xf numFmtId="0" fontId="146" fillId="0" borderId="169" xfId="0" applyFont="1" applyFill="1" applyBorder="1" applyAlignment="1">
      <alignment horizontal="center" vertical="center" wrapText="1"/>
    </xf>
    <xf numFmtId="0" fontId="145" fillId="0" borderId="163" xfId="0" applyFont="1" applyFill="1" applyBorder="1" applyAlignment="1">
      <alignment horizontal="center" vertical="center" wrapText="1"/>
    </xf>
    <xf numFmtId="0" fontId="148" fillId="0" borderId="168" xfId="0" applyFont="1" applyFill="1" applyBorder="1" applyAlignment="1">
      <alignment horizontal="center" vertical="center" wrapText="1"/>
    </xf>
    <xf numFmtId="0" fontId="145" fillId="0" borderId="169" xfId="0" applyFont="1" applyFill="1" applyBorder="1" applyAlignment="1">
      <alignment horizontal="center" vertical="center" wrapText="1"/>
    </xf>
    <xf numFmtId="0" fontId="146" fillId="0" borderId="8" xfId="0" applyFont="1" applyBorder="1" applyAlignment="1">
      <alignment horizontal="center" vertical="center"/>
    </xf>
    <xf numFmtId="0" fontId="146" fillId="0" borderId="171" xfId="0" applyFont="1" applyBorder="1" applyAlignment="1">
      <alignment vertical="center"/>
    </xf>
    <xf numFmtId="0" fontId="146" fillId="0" borderId="0" xfId="0" applyFont="1" applyAlignment="1">
      <alignment vertical="center"/>
    </xf>
    <xf numFmtId="0" fontId="145" fillId="0" borderId="164" xfId="0" applyFont="1" applyBorder="1" applyAlignment="1">
      <alignment vertical="center"/>
    </xf>
    <xf numFmtId="0" fontId="145" fillId="0" borderId="166" xfId="0" applyFont="1" applyBorder="1" applyAlignment="1">
      <alignment vertical="center"/>
    </xf>
    <xf numFmtId="0" fontId="145" fillId="0" borderId="171" xfId="0" applyFont="1" applyBorder="1" applyAlignment="1">
      <alignment horizontal="center" vertical="center"/>
    </xf>
    <xf numFmtId="2" fontId="145" fillId="0" borderId="171" xfId="0" applyNumberFormat="1" applyFont="1" applyBorder="1" applyAlignment="1">
      <alignment horizontal="center" vertical="center"/>
    </xf>
    <xf numFmtId="0" fontId="145" fillId="0" borderId="171" xfId="0" applyFont="1" applyFill="1" applyBorder="1" applyAlignment="1">
      <alignment horizontal="center" vertical="center"/>
    </xf>
    <xf numFmtId="0" fontId="145" fillId="0" borderId="164" xfId="0" applyFont="1" applyFill="1" applyBorder="1" applyAlignment="1">
      <alignment horizontal="center" vertical="center"/>
    </xf>
    <xf numFmtId="16" fontId="145" fillId="6" borderId="164" xfId="0" applyNumberFormat="1" applyFont="1" applyFill="1" applyBorder="1" applyAlignment="1">
      <alignment vertical="center"/>
    </xf>
    <xf numFmtId="16" fontId="145" fillId="6" borderId="172" xfId="0" applyNumberFormat="1" applyFont="1" applyFill="1" applyBorder="1" applyAlignment="1">
      <alignment vertical="center"/>
    </xf>
    <xf numFmtId="3" fontId="145" fillId="0" borderId="17" xfId="0" applyNumberFormat="1" applyFont="1" applyBorder="1" applyAlignment="1" applyProtection="1">
      <alignment horizontal="center" vertical="center"/>
    </xf>
    <xf numFmtId="49" fontId="146" fillId="0" borderId="164" xfId="0" applyNumberFormat="1" applyFont="1" applyBorder="1"/>
    <xf numFmtId="0" fontId="146" fillId="0" borderId="171" xfId="0" applyFont="1" applyBorder="1" applyAlignment="1">
      <alignment wrapText="1"/>
    </xf>
    <xf numFmtId="3" fontId="146" fillId="0" borderId="166" xfId="0" applyNumberFormat="1" applyFont="1" applyBorder="1" applyAlignment="1">
      <alignment horizontal="center"/>
    </xf>
    <xf numFmtId="4" fontId="146" fillId="0" borderId="166" xfId="0" applyNumberFormat="1" applyFont="1" applyBorder="1" applyAlignment="1">
      <alignment horizontal="center"/>
    </xf>
    <xf numFmtId="3" fontId="146" fillId="0" borderId="171" xfId="0" applyNumberFormat="1" applyFont="1" applyBorder="1" applyAlignment="1">
      <alignment horizontal="center"/>
    </xf>
    <xf numFmtId="4" fontId="145" fillId="0" borderId="171" xfId="0" applyNumberFormat="1" applyFont="1" applyBorder="1" applyAlignment="1">
      <alignment horizontal="center"/>
    </xf>
    <xf numFmtId="0" fontId="146" fillId="0" borderId="171" xfId="0" applyFont="1" applyBorder="1" applyAlignment="1">
      <alignment horizontal="left" wrapText="1"/>
    </xf>
    <xf numFmtId="0" fontId="146" fillId="0" borderId="173" xfId="0" applyFont="1" applyBorder="1" applyAlignment="1">
      <alignment wrapText="1"/>
    </xf>
    <xf numFmtId="49" fontId="145" fillId="0" borderId="165" xfId="0" applyNumberFormat="1" applyFont="1" applyBorder="1"/>
    <xf numFmtId="0" fontId="146" fillId="0" borderId="166" xfId="0" applyFont="1" applyBorder="1" applyAlignment="1">
      <alignment wrapText="1"/>
    </xf>
    <xf numFmtId="0" fontId="145" fillId="0" borderId="166" xfId="0" applyFont="1" applyBorder="1" applyAlignment="1">
      <alignment wrapText="1"/>
    </xf>
    <xf numFmtId="3" fontId="145" fillId="0" borderId="174" xfId="0" applyNumberFormat="1" applyFont="1" applyBorder="1" applyAlignment="1">
      <alignment horizontal="center"/>
    </xf>
    <xf numFmtId="4" fontId="145" fillId="0" borderId="166" xfId="0" applyNumberFormat="1" applyFont="1" applyBorder="1" applyAlignment="1">
      <alignment horizontal="center"/>
    </xf>
    <xf numFmtId="0" fontId="145" fillId="0" borderId="173" xfId="0" applyFont="1" applyFill="1" applyBorder="1" applyAlignment="1">
      <alignment horizontal="center" vertical="center"/>
    </xf>
    <xf numFmtId="49" fontId="145" fillId="0" borderId="0" xfId="0" applyNumberFormat="1" applyFont="1" applyBorder="1"/>
    <xf numFmtId="0" fontId="145" fillId="0" borderId="174" xfId="0" applyFont="1" applyBorder="1" applyAlignment="1">
      <alignment wrapText="1"/>
    </xf>
    <xf numFmtId="49" fontId="146" fillId="0" borderId="171" xfId="0" applyNumberFormat="1" applyFont="1" applyBorder="1"/>
    <xf numFmtId="3" fontId="146" fillId="0" borderId="171" xfId="0" applyNumberFormat="1" applyFont="1" applyBorder="1" applyAlignment="1">
      <alignment wrapText="1"/>
    </xf>
    <xf numFmtId="0" fontId="146" fillId="0" borderId="171" xfId="0" applyFont="1" applyBorder="1" applyAlignment="1">
      <alignment horizontal="left" vertical="center"/>
    </xf>
    <xf numFmtId="0" fontId="146" fillId="0" borderId="174" xfId="0" applyFont="1" applyBorder="1" applyAlignment="1">
      <alignment horizontal="left" vertical="center"/>
    </xf>
    <xf numFmtId="0" fontId="146" fillId="0" borderId="171" xfId="0" applyFont="1" applyBorder="1" applyAlignment="1">
      <alignment horizontal="center" vertical="center"/>
    </xf>
    <xf numFmtId="3" fontId="146" fillId="0" borderId="166" xfId="0" applyNumberFormat="1" applyFont="1" applyBorder="1"/>
    <xf numFmtId="49" fontId="146" fillId="0" borderId="171" xfId="0" applyNumberFormat="1" applyFont="1" applyBorder="1" applyAlignment="1">
      <alignment horizontal="left" vertical="center"/>
    </xf>
    <xf numFmtId="0" fontId="146" fillId="0" borderId="166" xfId="0" applyFont="1" applyBorder="1" applyAlignment="1">
      <alignment vertical="center"/>
    </xf>
    <xf numFmtId="0" fontId="146" fillId="0" borderId="174" xfId="0" applyFont="1" applyBorder="1" applyAlignment="1">
      <alignment wrapText="1"/>
    </xf>
    <xf numFmtId="0" fontId="146" fillId="0" borderId="173" xfId="0" applyFont="1" applyBorder="1" applyAlignment="1">
      <alignment horizontal="left" vertical="center"/>
    </xf>
    <xf numFmtId="49" fontId="146" fillId="0" borderId="173" xfId="0" applyNumberFormat="1" applyFont="1" applyBorder="1"/>
    <xf numFmtId="49" fontId="146" fillId="0" borderId="173" xfId="0" applyNumberFormat="1" applyFont="1" applyBorder="1" applyAlignment="1">
      <alignment horizontal="left" vertical="center"/>
    </xf>
    <xf numFmtId="0" fontId="146" fillId="0" borderId="174" xfId="0" applyFont="1" applyBorder="1" applyAlignment="1">
      <alignment horizontal="left" vertical="center" wrapText="1"/>
    </xf>
    <xf numFmtId="0" fontId="146" fillId="0" borderId="165" xfId="0" applyFont="1" applyBorder="1" applyAlignment="1">
      <alignment vertical="center"/>
    </xf>
    <xf numFmtId="0" fontId="146" fillId="0" borderId="173" xfId="0" applyFont="1" applyBorder="1" applyAlignment="1">
      <alignment horizontal="left" vertical="justify"/>
    </xf>
    <xf numFmtId="0" fontId="115" fillId="0" borderId="0" xfId="0" applyFont="1" applyAlignment="1">
      <alignment vertical="center"/>
    </xf>
    <xf numFmtId="49" fontId="146" fillId="0" borderId="171" xfId="0" applyNumberFormat="1" applyFont="1" applyBorder="1" applyAlignment="1">
      <alignment horizontal="center" vertical="center"/>
    </xf>
    <xf numFmtId="16" fontId="146" fillId="0" borderId="164" xfId="0" quotePrefix="1" applyNumberFormat="1" applyFont="1" applyBorder="1" applyAlignment="1">
      <alignment vertical="center"/>
    </xf>
    <xf numFmtId="16" fontId="146" fillId="0" borderId="166" xfId="0" applyNumberFormat="1" applyFont="1" applyBorder="1" applyAlignment="1">
      <alignment vertical="center"/>
    </xf>
    <xf numFmtId="0" fontId="146" fillId="0" borderId="165" xfId="0" applyFont="1" applyBorder="1" applyAlignment="1">
      <alignment horizontal="center" vertical="center"/>
    </xf>
    <xf numFmtId="16" fontId="145" fillId="6" borderId="166" xfId="0" applyNumberFormat="1" applyFont="1" applyFill="1" applyBorder="1" applyAlignment="1">
      <alignment vertical="center"/>
    </xf>
    <xf numFmtId="0" fontId="149" fillId="0" borderId="171" xfId="0" applyFont="1" applyBorder="1"/>
    <xf numFmtId="0" fontId="149" fillId="0" borderId="171" xfId="0" applyFont="1" applyBorder="1" applyAlignment="1">
      <alignment wrapText="1"/>
    </xf>
    <xf numFmtId="0" fontId="146" fillId="0" borderId="171" xfId="0" applyFont="1" applyBorder="1" applyAlignment="1">
      <alignment horizontal="left"/>
    </xf>
    <xf numFmtId="0" fontId="146" fillId="0" borderId="164" xfId="0" applyFont="1" applyBorder="1" applyAlignment="1">
      <alignment horizontal="center" vertical="center"/>
    </xf>
    <xf numFmtId="4" fontId="146" fillId="0" borderId="171" xfId="0" applyNumberFormat="1" applyFont="1" applyBorder="1" applyAlignment="1">
      <alignment horizontal="center"/>
    </xf>
    <xf numFmtId="3" fontId="146" fillId="0" borderId="164" xfId="0" applyNumberFormat="1" applyFont="1" applyBorder="1" applyAlignment="1">
      <alignment horizontal="center"/>
    </xf>
    <xf numFmtId="0" fontId="146" fillId="0" borderId="164" xfId="0" applyFont="1" applyBorder="1" applyAlignment="1">
      <alignment vertical="center"/>
    </xf>
    <xf numFmtId="16" fontId="146" fillId="6" borderId="164" xfId="0" applyNumberFormat="1" applyFont="1" applyFill="1" applyBorder="1" applyAlignment="1">
      <alignment vertical="center"/>
    </xf>
    <xf numFmtId="16" fontId="146" fillId="6" borderId="166" xfId="0" applyNumberFormat="1" applyFont="1" applyFill="1" applyBorder="1" applyAlignment="1">
      <alignment vertical="center"/>
    </xf>
    <xf numFmtId="16" fontId="146" fillId="0" borderId="171" xfId="0" quotePrefix="1" applyNumberFormat="1" applyFont="1" applyBorder="1" applyAlignment="1">
      <alignment horizontal="center" vertical="center"/>
    </xf>
    <xf numFmtId="0" fontId="146" fillId="0" borderId="163" xfId="0" applyFont="1" applyBorder="1" applyAlignment="1">
      <alignment horizontal="left" vertical="center"/>
    </xf>
    <xf numFmtId="0" fontId="145" fillId="0" borderId="132" xfId="0" applyFont="1" applyBorder="1" applyAlignment="1">
      <alignment vertical="center"/>
    </xf>
    <xf numFmtId="0" fontId="145" fillId="0" borderId="171" xfId="0" applyFont="1" applyBorder="1" applyAlignment="1">
      <alignment vertical="center"/>
    </xf>
    <xf numFmtId="3" fontId="145" fillId="0" borderId="20" xfId="0" applyNumberFormat="1" applyFont="1" applyBorder="1" applyAlignment="1" applyProtection="1">
      <alignment horizontal="center" vertical="center"/>
    </xf>
    <xf numFmtId="3" fontId="145" fillId="0" borderId="171" xfId="0" applyNumberFormat="1" applyFont="1" applyFill="1" applyBorder="1" applyAlignment="1">
      <alignment horizontal="center" vertical="center"/>
    </xf>
    <xf numFmtId="3" fontId="145" fillId="0" borderId="164" xfId="0" applyNumberFormat="1" applyFont="1" applyFill="1" applyBorder="1" applyAlignment="1">
      <alignment horizontal="center" vertical="center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0" fontId="154" fillId="0" borderId="0" xfId="0" applyFont="1"/>
    <xf numFmtId="0" fontId="154" fillId="0" borderId="0" xfId="0" applyFont="1" applyFill="1" applyBorder="1" applyAlignment="1">
      <alignment vertical="center"/>
    </xf>
    <xf numFmtId="0" fontId="154" fillId="0" borderId="0" xfId="0" applyFont="1" applyFill="1" applyAlignment="1">
      <alignment vertical="center"/>
    </xf>
    <xf numFmtId="0" fontId="154" fillId="0" borderId="0" xfId="0" applyFont="1" applyBorder="1"/>
    <xf numFmtId="0" fontId="155" fillId="0" borderId="0" xfId="0" applyFont="1" applyAlignment="1">
      <alignment vertical="center"/>
    </xf>
    <xf numFmtId="0" fontId="155" fillId="0" borderId="0" xfId="0" applyFont="1" applyBorder="1" applyAlignment="1">
      <alignment vertical="center"/>
    </xf>
    <xf numFmtId="0" fontId="156" fillId="0" borderId="171" xfId="0" applyFont="1" applyBorder="1" applyAlignment="1">
      <alignment vertical="center"/>
    </xf>
    <xf numFmtId="0" fontId="145" fillId="0" borderId="175" xfId="0" applyFont="1" applyBorder="1" applyAlignment="1">
      <alignment vertical="center"/>
    </xf>
    <xf numFmtId="0" fontId="145" fillId="0" borderId="175" xfId="17" applyFont="1" applyBorder="1" applyAlignment="1">
      <alignment horizontal="center" vertical="center"/>
    </xf>
    <xf numFmtId="2" fontId="145" fillId="0" borderId="175" xfId="17" applyNumberFormat="1" applyFont="1" applyBorder="1" applyAlignment="1">
      <alignment horizontal="center" vertical="center"/>
    </xf>
    <xf numFmtId="0" fontId="145" fillId="0" borderId="175" xfId="0" applyFont="1" applyFill="1" applyBorder="1" applyAlignment="1">
      <alignment horizontal="center" vertical="center"/>
    </xf>
    <xf numFmtId="16" fontId="156" fillId="0" borderId="171" xfId="0" quotePrefix="1" applyNumberFormat="1" applyFont="1" applyBorder="1" applyAlignment="1">
      <alignment horizontal="left" vertical="center"/>
    </xf>
    <xf numFmtId="0" fontId="145" fillId="0" borderId="171" xfId="17" applyFont="1" applyBorder="1" applyAlignment="1">
      <alignment horizontal="center" vertical="center"/>
    </xf>
    <xf numFmtId="2" fontId="145" fillId="0" borderId="171" xfId="17" applyNumberFormat="1" applyFont="1" applyBorder="1" applyAlignment="1">
      <alignment horizontal="center" vertical="center"/>
    </xf>
    <xf numFmtId="0" fontId="156" fillId="0" borderId="175" xfId="0" applyFont="1" applyBorder="1" applyAlignment="1">
      <alignment vertical="center"/>
    </xf>
    <xf numFmtId="0" fontId="145" fillId="0" borderId="163" xfId="0" applyFont="1" applyBorder="1" applyAlignment="1">
      <alignment vertical="center"/>
    </xf>
    <xf numFmtId="49" fontId="0" fillId="0" borderId="164" xfId="0" applyNumberFormat="1" applyBorder="1"/>
    <xf numFmtId="16" fontId="116" fillId="0" borderId="164" xfId="0" applyNumberFormat="1" applyFont="1" applyBorder="1" applyAlignment="1">
      <alignment horizontal="left" vertical="center"/>
    </xf>
    <xf numFmtId="16" fontId="146" fillId="0" borderId="164" xfId="0" applyNumberFormat="1" applyFont="1" applyBorder="1" applyAlignment="1">
      <alignment horizontal="left" vertical="center"/>
    </xf>
    <xf numFmtId="49" fontId="0" fillId="0" borderId="164" xfId="0" applyNumberFormat="1" applyBorder="1" applyAlignment="1">
      <alignment horizontal="center"/>
    </xf>
    <xf numFmtId="0" fontId="146" fillId="0" borderId="171" xfId="0" applyFont="1" applyBorder="1" applyAlignment="1">
      <alignment vertical="center" wrapText="1"/>
    </xf>
    <xf numFmtId="0" fontId="146" fillId="0" borderId="166" xfId="0" applyNumberFormat="1" applyFont="1" applyBorder="1" applyAlignment="1">
      <alignment horizontal="center"/>
    </xf>
    <xf numFmtId="0" fontId="146" fillId="0" borderId="171" xfId="0" applyNumberFormat="1" applyFont="1" applyBorder="1" applyAlignment="1">
      <alignment horizontal="center"/>
    </xf>
    <xf numFmtId="0" fontId="146" fillId="0" borderId="173" xfId="0" applyFont="1" applyBorder="1" applyAlignment="1">
      <alignment vertical="center"/>
    </xf>
    <xf numFmtId="0" fontId="146" fillId="0" borderId="171" xfId="0" applyNumberFormat="1" applyFont="1" applyBorder="1" applyAlignment="1">
      <alignment horizontal="center" vertical="center"/>
    </xf>
    <xf numFmtId="0" fontId="158" fillId="0" borderId="0" xfId="0" applyFont="1" applyAlignment="1">
      <alignment vertical="center"/>
    </xf>
    <xf numFmtId="0" fontId="116" fillId="0" borderId="171" xfId="0" applyFont="1" applyBorder="1" applyAlignment="1">
      <alignment vertical="center"/>
    </xf>
    <xf numFmtId="0" fontId="155" fillId="0" borderId="0" xfId="0" applyFont="1" applyAlignment="1">
      <alignment vertical="center" wrapText="1"/>
    </xf>
    <xf numFmtId="0" fontId="116" fillId="0" borderId="176" xfId="0" applyFont="1" applyBorder="1" applyAlignment="1">
      <alignment vertical="center"/>
    </xf>
    <xf numFmtId="0" fontId="146" fillId="0" borderId="173" xfId="0" applyFont="1" applyBorder="1" applyAlignment="1">
      <alignment horizontal="center" vertical="center"/>
    </xf>
    <xf numFmtId="0" fontId="116" fillId="0" borderId="164" xfId="0" applyFont="1" applyBorder="1" applyAlignment="1">
      <alignment vertical="center"/>
    </xf>
    <xf numFmtId="16" fontId="116" fillId="0" borderId="164" xfId="0" quotePrefix="1" applyNumberFormat="1" applyFont="1" applyBorder="1" applyAlignment="1">
      <alignment vertical="center"/>
    </xf>
    <xf numFmtId="49" fontId="0" fillId="0" borderId="171" xfId="0" applyNumberFormat="1" applyBorder="1"/>
    <xf numFmtId="16" fontId="159" fillId="0" borderId="164" xfId="0" quotePrefix="1" applyNumberFormat="1" applyFont="1" applyBorder="1" applyAlignment="1">
      <alignment vertical="center"/>
    </xf>
    <xf numFmtId="0" fontId="116" fillId="0" borderId="171" xfId="0" applyFont="1" applyBorder="1" applyAlignment="1">
      <alignment horizontal="center" vertical="center"/>
    </xf>
    <xf numFmtId="0" fontId="116" fillId="0" borderId="173" xfId="0" applyFont="1" applyBorder="1" applyAlignment="1">
      <alignment vertical="center"/>
    </xf>
    <xf numFmtId="0" fontId="146" fillId="0" borderId="168" xfId="0" applyFont="1" applyBorder="1" applyAlignment="1">
      <alignment horizontal="center" vertical="center"/>
    </xf>
    <xf numFmtId="4" fontId="146" fillId="0" borderId="172" xfId="0" applyNumberFormat="1" applyFont="1" applyBorder="1" applyAlignment="1">
      <alignment horizontal="center"/>
    </xf>
    <xf numFmtId="0" fontId="146" fillId="0" borderId="163" xfId="0" applyFont="1" applyBorder="1" applyAlignment="1">
      <alignment horizontal="center" vertical="center"/>
    </xf>
    <xf numFmtId="0" fontId="145" fillId="0" borderId="163" xfId="0" applyFont="1" applyFill="1" applyBorder="1" applyAlignment="1">
      <alignment horizontal="center" vertical="center"/>
    </xf>
    <xf numFmtId="0" fontId="116" fillId="10" borderId="170" xfId="0" applyFont="1" applyFill="1" applyBorder="1" applyAlignment="1">
      <alignment vertical="center"/>
    </xf>
    <xf numFmtId="0" fontId="146" fillId="10" borderId="9" xfId="0" applyFont="1" applyFill="1" applyBorder="1" applyAlignment="1">
      <alignment vertical="center"/>
    </xf>
    <xf numFmtId="3" fontId="145" fillId="10" borderId="17" xfId="0" applyNumberFormat="1" applyFont="1" applyFill="1" applyBorder="1" applyAlignment="1" applyProtection="1">
      <alignment horizontal="center" vertical="center"/>
    </xf>
    <xf numFmtId="4" fontId="145" fillId="10" borderId="177" xfId="0" applyNumberFormat="1" applyFont="1" applyFill="1" applyBorder="1" applyAlignment="1">
      <alignment horizontal="center"/>
    </xf>
    <xf numFmtId="3" fontId="145" fillId="10" borderId="133" xfId="0" applyNumberFormat="1" applyFont="1" applyFill="1" applyBorder="1" applyAlignment="1" applyProtection="1">
      <alignment horizontal="center" vertical="center"/>
    </xf>
    <xf numFmtId="4" fontId="145" fillId="10" borderId="178" xfId="0" applyNumberFormat="1" applyFont="1" applyFill="1" applyBorder="1" applyAlignment="1">
      <alignment horizontal="center"/>
    </xf>
    <xf numFmtId="3" fontId="145" fillId="10" borderId="179" xfId="0" applyNumberFormat="1" applyFont="1" applyFill="1" applyBorder="1" applyAlignment="1">
      <alignment horizontal="center" vertical="center"/>
    </xf>
    <xf numFmtId="4" fontId="145" fillId="10" borderId="166" xfId="0" applyNumberFormat="1" applyFont="1" applyFill="1" applyBorder="1" applyAlignment="1">
      <alignment horizontal="center"/>
    </xf>
    <xf numFmtId="0" fontId="116" fillId="10" borderId="164" xfId="0" applyFont="1" applyFill="1" applyBorder="1" applyAlignment="1">
      <alignment vertical="center"/>
    </xf>
    <xf numFmtId="0" fontId="146" fillId="10" borderId="166" xfId="0" applyFont="1" applyFill="1" applyBorder="1" applyAlignment="1">
      <alignment vertical="center"/>
    </xf>
    <xf numFmtId="4" fontId="145" fillId="10" borderId="180" xfId="0" applyNumberFormat="1" applyFont="1" applyFill="1" applyBorder="1" applyAlignment="1">
      <alignment horizontal="center"/>
    </xf>
    <xf numFmtId="3" fontId="145" fillId="10" borderId="171" xfId="0" applyNumberFormat="1" applyFont="1" applyFill="1" applyBorder="1" applyAlignment="1">
      <alignment horizontal="center" vertical="center"/>
    </xf>
    <xf numFmtId="16" fontId="116" fillId="10" borderId="181" xfId="0" applyNumberFormat="1" applyFont="1" applyFill="1" applyBorder="1" applyAlignment="1">
      <alignment vertical="center"/>
    </xf>
    <xf numFmtId="16" fontId="146" fillId="10" borderId="182" xfId="0" applyNumberFormat="1" applyFont="1" applyFill="1" applyBorder="1" applyAlignment="1">
      <alignment vertical="center"/>
    </xf>
    <xf numFmtId="4" fontId="145" fillId="10" borderId="183" xfId="0" applyNumberFormat="1" applyFont="1" applyFill="1" applyBorder="1" applyAlignment="1">
      <alignment horizontal="center"/>
    </xf>
    <xf numFmtId="3" fontId="145" fillId="10" borderId="134" xfId="0" applyNumberFormat="1" applyFont="1" applyFill="1" applyBorder="1" applyAlignment="1" applyProtection="1">
      <alignment horizontal="center" vertical="center"/>
    </xf>
    <xf numFmtId="4" fontId="145" fillId="10" borderId="184" xfId="0" applyNumberFormat="1" applyFont="1" applyFill="1" applyBorder="1" applyAlignment="1">
      <alignment horizontal="center"/>
    </xf>
    <xf numFmtId="3" fontId="145" fillId="10" borderId="185" xfId="0" applyNumberFormat="1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/>
    </xf>
    <xf numFmtId="0" fontId="146" fillId="0" borderId="0" xfId="0" applyFont="1" applyFill="1" applyAlignment="1">
      <alignment horizontal="left" vertical="center"/>
    </xf>
    <xf numFmtId="0" fontId="156" fillId="0" borderId="0" xfId="0" applyFont="1" applyFill="1" applyAlignment="1">
      <alignment vertical="center"/>
    </xf>
    <xf numFmtId="165" fontId="160" fillId="0" borderId="3" xfId="43" applyNumberFormat="1" applyFont="1" applyBorder="1" applyAlignment="1" applyProtection="1">
      <alignment horizontal="left" vertical="center"/>
    </xf>
    <xf numFmtId="165" fontId="160" fillId="0" borderId="5" xfId="43" applyNumberFormat="1" applyFont="1" applyBorder="1" applyAlignment="1" applyProtection="1">
      <alignment horizontal="left" vertical="center"/>
    </xf>
    <xf numFmtId="0" fontId="147" fillId="0" borderId="0" xfId="0" applyFont="1" applyFill="1" applyAlignment="1">
      <alignment vertical="center"/>
    </xf>
    <xf numFmtId="0" fontId="116" fillId="0" borderId="0" xfId="0" applyFont="1" applyFill="1" applyAlignment="1">
      <alignment vertical="center"/>
    </xf>
    <xf numFmtId="0" fontId="116" fillId="0" borderId="187" xfId="0" applyFont="1" applyFill="1" applyBorder="1" applyAlignment="1">
      <alignment vertical="center"/>
    </xf>
    <xf numFmtId="0" fontId="146" fillId="0" borderId="188" xfId="0" applyFont="1" applyFill="1" applyBorder="1" applyAlignment="1">
      <alignment vertical="center"/>
    </xf>
    <xf numFmtId="0" fontId="146" fillId="0" borderId="171" xfId="0" applyFont="1" applyBorder="1"/>
    <xf numFmtId="49" fontId="146" fillId="0" borderId="171" xfId="0" applyNumberFormat="1" applyFont="1" applyBorder="1" applyAlignment="1">
      <alignment horizontal="center"/>
    </xf>
    <xf numFmtId="0" fontId="149" fillId="0" borderId="171" xfId="0" applyFont="1" applyBorder="1" applyAlignment="1">
      <alignment horizontal="left"/>
    </xf>
    <xf numFmtId="49" fontId="146" fillId="0" borderId="164" xfId="0" applyNumberFormat="1" applyFont="1" applyBorder="1" applyAlignment="1">
      <alignment horizontal="center"/>
    </xf>
    <xf numFmtId="0" fontId="149" fillId="0" borderId="171" xfId="0" applyFont="1" applyBorder="1" applyAlignment="1">
      <alignment horizontal="left" wrapText="1"/>
    </xf>
    <xf numFmtId="49" fontId="117" fillId="0" borderId="164" xfId="0" applyNumberFormat="1" applyFont="1" applyBorder="1"/>
    <xf numFmtId="0" fontId="145" fillId="0" borderId="171" xfId="0" applyFont="1" applyBorder="1" applyAlignment="1">
      <alignment wrapText="1"/>
    </xf>
    <xf numFmtId="3" fontId="145" fillId="0" borderId="171" xfId="0" applyNumberFormat="1" applyFont="1" applyBorder="1" applyAlignment="1">
      <alignment horizontal="center"/>
    </xf>
    <xf numFmtId="0" fontId="146" fillId="0" borderId="176" xfId="0" applyFont="1" applyBorder="1"/>
    <xf numFmtId="49" fontId="116" fillId="0" borderId="171" xfId="0" applyNumberFormat="1" applyFont="1" applyBorder="1" applyAlignment="1">
      <alignment horizontal="center"/>
    </xf>
    <xf numFmtId="49" fontId="116" fillId="0" borderId="164" xfId="0" applyNumberFormat="1" applyFont="1" applyBorder="1"/>
    <xf numFmtId="0" fontId="146" fillId="0" borderId="171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46" fillId="0" borderId="171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vertical="center"/>
    </xf>
    <xf numFmtId="49" fontId="116" fillId="0" borderId="164" xfId="0" applyNumberFormat="1" applyFont="1" applyBorder="1" applyAlignment="1">
      <alignment horizontal="left"/>
    </xf>
    <xf numFmtId="49" fontId="116" fillId="0" borderId="171" xfId="0" applyNumberFormat="1" applyFont="1" applyBorder="1" applyAlignment="1">
      <alignment horizontal="left"/>
    </xf>
    <xf numFmtId="0" fontId="116" fillId="0" borderId="0" xfId="0" applyFont="1" applyFill="1" applyBorder="1" applyAlignment="1">
      <alignment horizontal="right" vertical="center" wrapText="1"/>
    </xf>
    <xf numFmtId="49" fontId="0" fillId="0" borderId="164" xfId="0" applyNumberFormat="1" applyBorder="1" applyAlignment="1">
      <alignment horizontal="left"/>
    </xf>
    <xf numFmtId="0" fontId="161" fillId="0" borderId="171" xfId="0" applyFont="1" applyFill="1" applyBorder="1" applyAlignment="1">
      <alignment horizontal="left" vertical="center"/>
    </xf>
    <xf numFmtId="0" fontId="145" fillId="0" borderId="166" xfId="0" applyFont="1" applyFill="1" applyBorder="1" applyAlignment="1">
      <alignment vertical="center"/>
    </xf>
    <xf numFmtId="0" fontId="162" fillId="0" borderId="171" xfId="0" applyFont="1" applyFill="1" applyBorder="1" applyAlignment="1">
      <alignment horizontal="left" vertical="center"/>
    </xf>
    <xf numFmtId="0" fontId="146" fillId="0" borderId="171" xfId="0" applyFont="1" applyFill="1" applyBorder="1" applyAlignment="1">
      <alignment horizontal="left" vertical="center" wrapText="1"/>
    </xf>
    <xf numFmtId="0" fontId="116" fillId="0" borderId="189" xfId="0" applyFont="1" applyFill="1" applyBorder="1" applyAlignment="1">
      <alignment vertical="center"/>
    </xf>
    <xf numFmtId="0" fontId="146" fillId="0" borderId="165" xfId="0" applyFont="1" applyFill="1" applyBorder="1" applyAlignment="1">
      <alignment vertical="center" wrapText="1"/>
    </xf>
    <xf numFmtId="0" fontId="146" fillId="0" borderId="166" xfId="0" applyFont="1" applyFill="1" applyBorder="1" applyAlignment="1">
      <alignment horizontal="center" vertical="center"/>
    </xf>
    <xf numFmtId="0" fontId="146" fillId="0" borderId="166" xfId="0" applyFont="1" applyFill="1" applyBorder="1" applyAlignment="1">
      <alignment horizontal="center" vertical="center" wrapText="1"/>
    </xf>
    <xf numFmtId="0" fontId="146" fillId="0" borderId="166" xfId="0" quotePrefix="1" applyFont="1" applyFill="1" applyBorder="1" applyAlignment="1">
      <alignment horizontal="left" vertical="center" wrapText="1"/>
    </xf>
    <xf numFmtId="0" fontId="146" fillId="0" borderId="172" xfId="0" applyFont="1" applyFill="1" applyBorder="1" applyAlignment="1">
      <alignment horizontal="center" vertical="center"/>
    </xf>
    <xf numFmtId="0" fontId="146" fillId="0" borderId="172" xfId="0" applyFont="1" applyFill="1" applyBorder="1" applyAlignment="1">
      <alignment horizontal="center" vertical="center" wrapText="1"/>
    </xf>
    <xf numFmtId="3" fontId="145" fillId="0" borderId="166" xfId="0" applyNumberFormat="1" applyFont="1" applyFill="1" applyBorder="1" applyAlignment="1">
      <alignment horizontal="center" vertical="center" wrapText="1"/>
    </xf>
    <xf numFmtId="0" fontId="156" fillId="0" borderId="189" xfId="0" applyFont="1" applyFill="1" applyBorder="1" applyAlignment="1">
      <alignment vertical="center"/>
    </xf>
    <xf numFmtId="0" fontId="146" fillId="0" borderId="172" xfId="0" applyFont="1" applyFill="1" applyBorder="1" applyAlignment="1">
      <alignment horizontal="left" vertical="center" wrapText="1"/>
    </xf>
    <xf numFmtId="0" fontId="161" fillId="0" borderId="164" xfId="0" applyFont="1" applyFill="1" applyBorder="1" applyAlignment="1">
      <alignment vertical="center"/>
    </xf>
    <xf numFmtId="0" fontId="146" fillId="0" borderId="166" xfId="0" applyFont="1" applyFill="1" applyBorder="1" applyAlignment="1">
      <alignment vertical="center"/>
    </xf>
    <xf numFmtId="0" fontId="157" fillId="0" borderId="0" xfId="0" applyFont="1" applyFill="1" applyAlignment="1">
      <alignment vertical="center"/>
    </xf>
    <xf numFmtId="0" fontId="143" fillId="0" borderId="3" xfId="43" applyNumberFormat="1" applyFont="1" applyBorder="1" applyAlignment="1" applyProtection="1">
      <alignment horizontal="left" vertical="center" indent="1"/>
    </xf>
    <xf numFmtId="0" fontId="146" fillId="0" borderId="190" xfId="0" applyFont="1" applyFill="1" applyBorder="1" applyAlignment="1">
      <alignment vertical="center"/>
    </xf>
    <xf numFmtId="0" fontId="146" fillId="0" borderId="179" xfId="0" applyFont="1" applyBorder="1"/>
    <xf numFmtId="3" fontId="116" fillId="0" borderId="0" xfId="0" applyNumberFormat="1" applyFont="1" applyBorder="1" applyAlignment="1">
      <alignment horizontal="center"/>
    </xf>
    <xf numFmtId="49" fontId="0" fillId="0" borderId="164" xfId="0" applyNumberFormat="1" applyFont="1" applyBorder="1"/>
    <xf numFmtId="0" fontId="146" fillId="0" borderId="173" xfId="0" applyFont="1" applyFill="1" applyBorder="1" applyAlignment="1">
      <alignment horizontal="left" vertical="center" wrapText="1"/>
    </xf>
    <xf numFmtId="3" fontId="145" fillId="0" borderId="166" xfId="0" applyNumberFormat="1" applyFont="1" applyBorder="1" applyAlignment="1">
      <alignment horizontal="center"/>
    </xf>
    <xf numFmtId="0" fontId="146" fillId="0" borderId="164" xfId="0" applyFont="1" applyBorder="1"/>
    <xf numFmtId="49" fontId="0" fillId="0" borderId="166" xfId="0" applyNumberFormat="1" applyBorder="1"/>
    <xf numFmtId="49" fontId="0" fillId="0" borderId="166" xfId="0" applyNumberFormat="1" applyFont="1" applyBorder="1"/>
    <xf numFmtId="0" fontId="0" fillId="0" borderId="171" xfId="0" applyBorder="1" applyAlignment="1">
      <alignment wrapText="1"/>
    </xf>
    <xf numFmtId="0" fontId="146" fillId="0" borderId="186" xfId="0" applyFont="1" applyFill="1" applyBorder="1" applyAlignment="1">
      <alignment vertical="center" wrapText="1"/>
    </xf>
    <xf numFmtId="0" fontId="146" fillId="0" borderId="165" xfId="0" applyFont="1" applyFill="1" applyBorder="1" applyAlignment="1">
      <alignment horizontal="center" vertical="center" wrapText="1"/>
    </xf>
    <xf numFmtId="0" fontId="146" fillId="0" borderId="171" xfId="0" applyFont="1" applyBorder="1" applyAlignment="1">
      <alignment horizontal="center"/>
    </xf>
    <xf numFmtId="0" fontId="145" fillId="0" borderId="172" xfId="0" applyFont="1" applyFill="1" applyBorder="1" applyAlignment="1">
      <alignment horizontal="center" vertical="center" wrapText="1"/>
    </xf>
    <xf numFmtId="0" fontId="156" fillId="0" borderId="164" xfId="0" applyFont="1" applyFill="1" applyBorder="1" applyAlignment="1">
      <alignment vertical="center"/>
    </xf>
    <xf numFmtId="0" fontId="162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 wrapText="1"/>
    </xf>
    <xf numFmtId="164" fontId="163" fillId="2" borderId="3" xfId="42" applyNumberFormat="1" applyFont="1" applyFill="1" applyBorder="1" applyProtection="1">
      <alignment vertical="center"/>
    </xf>
    <xf numFmtId="164" fontId="163" fillId="2" borderId="4" xfId="42" applyNumberFormat="1" applyFont="1" applyFill="1" applyBorder="1" applyAlignment="1" applyProtection="1">
      <alignment horizontal="right" vertical="center"/>
    </xf>
    <xf numFmtId="165" fontId="164" fillId="0" borderId="3" xfId="43" applyNumberFormat="1" applyFont="1" applyBorder="1" applyAlignment="1" applyProtection="1">
      <alignment horizontal="left" vertical="center" indent="1"/>
    </xf>
    <xf numFmtId="165" fontId="165" fillId="0" borderId="5" xfId="43" applyNumberFormat="1" applyFont="1" applyBorder="1" applyAlignment="1" applyProtection="1">
      <alignment horizontal="left" vertical="center" indent="1"/>
    </xf>
    <xf numFmtId="165" fontId="166" fillId="0" borderId="5" xfId="43" applyNumberFormat="1" applyFont="1" applyBorder="1" applyAlignment="1" applyProtection="1">
      <alignment horizontal="left" vertical="center" indent="1"/>
    </xf>
    <xf numFmtId="165" fontId="166" fillId="0" borderId="4" xfId="43" applyNumberFormat="1" applyFont="1" applyBorder="1" applyAlignment="1" applyProtection="1">
      <alignment horizontal="left" vertical="center" indent="1"/>
    </xf>
    <xf numFmtId="165" fontId="166" fillId="0" borderId="0" xfId="43" applyNumberFormat="1" applyFont="1" applyBorder="1" applyAlignment="1" applyProtection="1">
      <alignment horizontal="left" vertical="center" indent="1"/>
    </xf>
    <xf numFmtId="165" fontId="167" fillId="0" borderId="3" xfId="43" applyNumberFormat="1" applyFont="1" applyBorder="1" applyAlignment="1" applyProtection="1">
      <alignment horizontal="left" vertical="center"/>
    </xf>
    <xf numFmtId="165" fontId="167" fillId="0" borderId="5" xfId="43" applyNumberFormat="1" applyFont="1" applyBorder="1" applyAlignment="1" applyProtection="1">
      <alignment horizontal="left" vertical="center"/>
    </xf>
    <xf numFmtId="165" fontId="168" fillId="0" borderId="5" xfId="43" applyNumberFormat="1" applyFont="1" applyBorder="1" applyAlignment="1" applyProtection="1">
      <alignment horizontal="left" vertical="center"/>
    </xf>
    <xf numFmtId="165" fontId="168" fillId="0" borderId="4" xfId="43" applyNumberFormat="1" applyFont="1" applyBorder="1" applyAlignment="1" applyProtection="1">
      <alignment horizontal="left" vertical="center"/>
    </xf>
    <xf numFmtId="165" fontId="168" fillId="0" borderId="0" xfId="43" applyNumberFormat="1" applyFont="1" applyBorder="1" applyAlignment="1" applyProtection="1">
      <alignment horizontal="left" vertical="center"/>
    </xf>
    <xf numFmtId="0" fontId="145" fillId="0" borderId="171" xfId="0" applyFont="1" applyFill="1" applyBorder="1" applyAlignment="1">
      <alignment horizontal="center" vertical="center" wrapText="1"/>
    </xf>
    <xf numFmtId="3" fontId="146" fillId="0" borderId="190" xfId="0" applyNumberFormat="1" applyFont="1" applyBorder="1" applyAlignment="1">
      <alignment horizontal="center"/>
    </xf>
    <xf numFmtId="3" fontId="146" fillId="0" borderId="187" xfId="0" applyNumberFormat="1" applyFont="1" applyBorder="1" applyAlignment="1">
      <alignment horizontal="center"/>
    </xf>
    <xf numFmtId="4" fontId="146" fillId="0" borderId="179" xfId="0" applyNumberFormat="1" applyFont="1" applyBorder="1" applyAlignment="1">
      <alignment horizontal="center"/>
    </xf>
    <xf numFmtId="3" fontId="146" fillId="0" borderId="191" xfId="0" applyNumberFormat="1" applyFont="1" applyBorder="1" applyAlignment="1">
      <alignment horizontal="center"/>
    </xf>
    <xf numFmtId="0" fontId="145" fillId="0" borderId="179" xfId="0" applyFont="1" applyFill="1" applyBorder="1" applyAlignment="1">
      <alignment horizontal="center" vertical="center"/>
    </xf>
    <xf numFmtId="0" fontId="146" fillId="0" borderId="171" xfId="0" applyFont="1" applyFill="1" applyBorder="1" applyAlignment="1">
      <alignment horizontal="left" vertical="center"/>
    </xf>
    <xf numFmtId="0" fontId="146" fillId="0" borderId="166" xfId="0" applyFont="1" applyFill="1" applyBorder="1" applyAlignment="1">
      <alignment horizontal="left" vertical="center" wrapText="1"/>
    </xf>
    <xf numFmtId="0" fontId="146" fillId="0" borderId="165" xfId="0" applyFont="1" applyFill="1" applyBorder="1" applyAlignment="1">
      <alignment horizontal="center" vertical="center"/>
    </xf>
    <xf numFmtId="0" fontId="157" fillId="0" borderId="0" xfId="0" applyFont="1"/>
    <xf numFmtId="0" fontId="145" fillId="0" borderId="164" xfId="0" applyFont="1" applyFill="1" applyBorder="1" applyAlignment="1">
      <alignment vertical="center"/>
    </xf>
    <xf numFmtId="3" fontId="145" fillId="0" borderId="171" xfId="0" applyNumberFormat="1" applyFont="1" applyFill="1" applyBorder="1" applyAlignment="1">
      <alignment horizontal="center" vertical="center" wrapText="1"/>
    </xf>
    <xf numFmtId="3" fontId="145" fillId="0" borderId="165" xfId="0" applyNumberFormat="1" applyFont="1" applyFill="1" applyBorder="1" applyAlignment="1">
      <alignment horizontal="center" vertical="center" wrapText="1"/>
    </xf>
    <xf numFmtId="0" fontId="146" fillId="0" borderId="164" xfId="0" applyFont="1" applyFill="1" applyBorder="1" applyAlignment="1">
      <alignment vertical="center"/>
    </xf>
    <xf numFmtId="0" fontId="169" fillId="0" borderId="171" xfId="0" applyFont="1" applyFill="1" applyBorder="1" applyAlignment="1">
      <alignment vertical="center"/>
    </xf>
    <xf numFmtId="0" fontId="116" fillId="0" borderId="171" xfId="0" applyFont="1" applyFill="1" applyBorder="1" applyAlignment="1">
      <alignment vertical="center" wrapText="1"/>
    </xf>
    <xf numFmtId="0" fontId="116" fillId="0" borderId="171" xfId="0" applyFont="1" applyFill="1" applyBorder="1"/>
    <xf numFmtId="0" fontId="116" fillId="0" borderId="0" xfId="0" applyFont="1"/>
    <xf numFmtId="0" fontId="116" fillId="0" borderId="171" xfId="0" applyFont="1" applyFill="1" applyBorder="1" applyAlignment="1">
      <alignment horizontal="center" vertical="center"/>
    </xf>
    <xf numFmtId="0" fontId="145" fillId="0" borderId="166" xfId="0" applyFont="1" applyFill="1" applyBorder="1" applyAlignment="1">
      <alignment horizontal="center" vertical="center"/>
    </xf>
    <xf numFmtId="0" fontId="145" fillId="0" borderId="165" xfId="0" applyFont="1" applyFill="1" applyBorder="1" applyAlignment="1">
      <alignment horizontal="center" vertical="center"/>
    </xf>
    <xf numFmtId="3" fontId="145" fillId="0" borderId="166" xfId="0" applyNumberFormat="1" applyFont="1" applyFill="1" applyBorder="1" applyAlignment="1">
      <alignment horizontal="center" vertical="center"/>
    </xf>
    <xf numFmtId="3" fontId="145" fillId="0" borderId="165" xfId="0" applyNumberFormat="1" applyFont="1" applyFill="1" applyBorder="1" applyAlignment="1">
      <alignment horizontal="center" vertical="center"/>
    </xf>
    <xf numFmtId="0" fontId="157" fillId="0" borderId="0" xfId="0" applyFont="1" applyFill="1" applyAlignment="1">
      <alignment horizontal="left" vertical="center"/>
    </xf>
    <xf numFmtId="3" fontId="146" fillId="0" borderId="179" xfId="0" applyNumberFormat="1" applyFont="1" applyBorder="1" applyAlignment="1">
      <alignment horizontal="center"/>
    </xf>
    <xf numFmtId="3" fontId="145" fillId="0" borderId="191" xfId="0" applyNumberFormat="1" applyFont="1" applyFill="1" applyBorder="1" applyAlignment="1">
      <alignment horizontal="center" vertical="center"/>
    </xf>
    <xf numFmtId="4" fontId="145" fillId="0" borderId="191" xfId="0" applyNumberFormat="1" applyFont="1" applyBorder="1" applyAlignment="1">
      <alignment horizontal="center"/>
    </xf>
    <xf numFmtId="3" fontId="145" fillId="0" borderId="173" xfId="0" applyNumberFormat="1" applyFont="1" applyFill="1" applyBorder="1" applyAlignment="1">
      <alignment horizontal="center" vertical="center"/>
    </xf>
    <xf numFmtId="4" fontId="145" fillId="0" borderId="173" xfId="0" applyNumberFormat="1" applyFont="1" applyBorder="1" applyAlignment="1">
      <alignment horizontal="center"/>
    </xf>
    <xf numFmtId="3" fontId="157" fillId="0" borderId="0" xfId="0" applyNumberFormat="1" applyFont="1" applyFill="1" applyAlignment="1">
      <alignment vertical="center"/>
    </xf>
    <xf numFmtId="0" fontId="61" fillId="0" borderId="0" xfId="37" applyFont="1"/>
    <xf numFmtId="0" fontId="170" fillId="0" borderId="0" xfId="37" applyFont="1"/>
    <xf numFmtId="165" fontId="164" fillId="0" borderId="0" xfId="43" applyNumberFormat="1" applyFont="1" applyFill="1" applyBorder="1" applyAlignment="1" applyProtection="1">
      <alignment horizontal="left" vertical="center" indent="1"/>
      <protection locked="0"/>
    </xf>
    <xf numFmtId="165" fontId="171" fillId="0" borderId="3" xfId="43" applyNumberFormat="1" applyFont="1" applyFill="1" applyBorder="1" applyAlignment="1" applyProtection="1">
      <alignment horizontal="left" vertical="center" indent="1"/>
      <protection locked="0"/>
    </xf>
    <xf numFmtId="0" fontId="172" fillId="0" borderId="26" xfId="37" applyFont="1" applyBorder="1"/>
    <xf numFmtId="0" fontId="172" fillId="0" borderId="27" xfId="37" applyFont="1" applyBorder="1"/>
    <xf numFmtId="0" fontId="172" fillId="0" borderId="28" xfId="37" applyFont="1" applyBorder="1"/>
    <xf numFmtId="0" fontId="172" fillId="0" borderId="29" xfId="37" applyFont="1" applyBorder="1"/>
    <xf numFmtId="0" fontId="172" fillId="0" borderId="30" xfId="37" applyFont="1" applyBorder="1"/>
    <xf numFmtId="0" fontId="172" fillId="0" borderId="31" xfId="37" applyFont="1" applyBorder="1"/>
    <xf numFmtId="0" fontId="115" fillId="0" borderId="163" xfId="0" applyFont="1" applyFill="1" applyBorder="1" applyAlignment="1">
      <alignment horizontal="center" vertical="center" wrapText="1"/>
    </xf>
    <xf numFmtId="0" fontId="115" fillId="0" borderId="169" xfId="0" applyFont="1" applyFill="1" applyBorder="1" applyAlignment="1">
      <alignment horizontal="center" vertical="center" wrapText="1"/>
    </xf>
    <xf numFmtId="0" fontId="0" fillId="0" borderId="173" xfId="37" applyFont="1" applyBorder="1" applyAlignment="1">
      <alignment horizontal="center"/>
    </xf>
    <xf numFmtId="0" fontId="0" fillId="0" borderId="192" xfId="37" applyFont="1" applyBorder="1" applyAlignment="1"/>
    <xf numFmtId="0" fontId="0" fillId="0" borderId="166" xfId="37" applyFont="1" applyBorder="1"/>
    <xf numFmtId="0" fontId="0" fillId="0" borderId="171" xfId="37" applyFont="1" applyBorder="1"/>
    <xf numFmtId="3" fontId="157" fillId="0" borderId="171" xfId="37" applyNumberFormat="1" applyFont="1" applyBorder="1" applyAlignment="1">
      <alignment horizontal="center"/>
    </xf>
    <xf numFmtId="4" fontId="157" fillId="0" borderId="171" xfId="37" applyNumberFormat="1" applyFont="1" applyBorder="1" applyAlignment="1">
      <alignment horizontal="center"/>
    </xf>
    <xf numFmtId="0" fontId="0" fillId="0" borderId="193" xfId="37" applyFont="1" applyBorder="1" applyAlignment="1"/>
    <xf numFmtId="0" fontId="157" fillId="0" borderId="171" xfId="37" applyNumberFormat="1" applyFont="1" applyBorder="1" applyAlignment="1">
      <alignment horizontal="center"/>
    </xf>
    <xf numFmtId="0" fontId="116" fillId="0" borderId="171" xfId="37" applyNumberFormat="1" applyFont="1" applyBorder="1" applyAlignment="1">
      <alignment horizontal="center"/>
    </xf>
    <xf numFmtId="0" fontId="157" fillId="0" borderId="163" xfId="37" applyNumberFormat="1" applyFont="1" applyBorder="1" applyAlignment="1">
      <alignment horizontal="center"/>
    </xf>
    <xf numFmtId="0" fontId="0" fillId="0" borderId="194" xfId="37" applyFont="1" applyBorder="1" applyAlignment="1"/>
    <xf numFmtId="0" fontId="0" fillId="0" borderId="163" xfId="37" applyFont="1" applyBorder="1"/>
    <xf numFmtId="0" fontId="157" fillId="0" borderId="169" xfId="37" applyNumberFormat="1" applyFont="1" applyBorder="1" applyAlignment="1">
      <alignment horizontal="center"/>
    </xf>
    <xf numFmtId="3" fontId="157" fillId="0" borderId="173" xfId="37" applyNumberFormat="1" applyFont="1" applyBorder="1" applyAlignment="1">
      <alignment horizontal="center"/>
    </xf>
    <xf numFmtId="3" fontId="157" fillId="0" borderId="163" xfId="37" applyNumberFormat="1" applyFont="1" applyBorder="1" applyAlignment="1">
      <alignment horizontal="center"/>
    </xf>
    <xf numFmtId="4" fontId="157" fillId="0" borderId="163" xfId="37" applyNumberFormat="1" applyFont="1" applyBorder="1" applyAlignment="1">
      <alignment horizontal="center"/>
    </xf>
    <xf numFmtId="0" fontId="61" fillId="0" borderId="40" xfId="37" applyFont="1" applyBorder="1"/>
    <xf numFmtId="3" fontId="174" fillId="0" borderId="40" xfId="37" applyNumberFormat="1" applyFont="1" applyBorder="1" applyAlignment="1">
      <alignment horizontal="center"/>
    </xf>
    <xf numFmtId="4" fontId="174" fillId="0" borderId="40" xfId="37" applyNumberFormat="1" applyFont="1" applyBorder="1" applyAlignment="1">
      <alignment horizontal="center"/>
    </xf>
    <xf numFmtId="0" fontId="157" fillId="0" borderId="171" xfId="37" applyNumberFormat="1" applyFont="1" applyBorder="1" applyAlignment="1" applyProtection="1">
      <alignment horizontal="center"/>
      <protection locked="0"/>
    </xf>
    <xf numFmtId="2" fontId="157" fillId="0" borderId="171" xfId="37" applyNumberFormat="1" applyFont="1" applyBorder="1" applyAlignment="1" applyProtection="1">
      <alignment horizontal="center"/>
      <protection locked="0"/>
    </xf>
    <xf numFmtId="0" fontId="116" fillId="0" borderId="171" xfId="37" applyNumberFormat="1" applyFont="1" applyBorder="1" applyAlignment="1" applyProtection="1">
      <alignment horizontal="center"/>
      <protection locked="0"/>
    </xf>
    <xf numFmtId="2" fontId="116" fillId="0" borderId="171" xfId="37" applyNumberFormat="1" applyFont="1" applyBorder="1" applyAlignment="1" applyProtection="1">
      <alignment horizontal="center"/>
      <protection locked="0"/>
    </xf>
    <xf numFmtId="0" fontId="0" fillId="0" borderId="171" xfId="37" applyFont="1" applyBorder="1" applyAlignment="1">
      <alignment horizontal="center"/>
    </xf>
    <xf numFmtId="0" fontId="176" fillId="0" borderId="66" xfId="16" applyFont="1" applyBorder="1" applyAlignment="1" applyProtection="1">
      <alignment horizontal="center" vertical="center" wrapText="1"/>
    </xf>
    <xf numFmtId="0" fontId="157" fillId="0" borderId="163" xfId="37" applyNumberFormat="1" applyFont="1" applyBorder="1" applyAlignment="1" applyProtection="1">
      <alignment horizontal="center"/>
      <protection locked="0"/>
    </xf>
    <xf numFmtId="3" fontId="157" fillId="0" borderId="163" xfId="37" applyNumberFormat="1" applyFont="1" applyBorder="1" applyAlignment="1" applyProtection="1">
      <alignment horizontal="center"/>
      <protection locked="0"/>
    </xf>
    <xf numFmtId="2" fontId="157" fillId="0" borderId="163" xfId="37" applyNumberFormat="1" applyFont="1" applyBorder="1" applyAlignment="1" applyProtection="1">
      <alignment horizontal="center"/>
      <protection locked="0"/>
    </xf>
    <xf numFmtId="2" fontId="174" fillId="0" borderId="40" xfId="37" applyNumberFormat="1" applyFont="1" applyBorder="1" applyAlignment="1" applyProtection="1">
      <alignment horizontal="center"/>
      <protection locked="0"/>
    </xf>
    <xf numFmtId="0" fontId="47" fillId="0" borderId="7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center" vertical="center"/>
    </xf>
    <xf numFmtId="3" fontId="45" fillId="0" borderId="13" xfId="0" applyNumberFormat="1" applyFont="1" applyBorder="1" applyAlignment="1">
      <alignment horizontal="center"/>
    </xf>
    <xf numFmtId="3" fontId="47" fillId="0" borderId="13" xfId="0" applyNumberFormat="1" applyFont="1" applyBorder="1" applyAlignment="1">
      <alignment horizontal="center"/>
    </xf>
    <xf numFmtId="164" fontId="43" fillId="2" borderId="195" xfId="42" applyNumberFormat="1" applyFont="1" applyFill="1" applyBorder="1" applyProtection="1">
      <alignment vertical="center"/>
    </xf>
    <xf numFmtId="164" fontId="43" fillId="2" borderId="196" xfId="42" applyNumberFormat="1" applyFont="1" applyFill="1" applyBorder="1" applyAlignment="1" applyProtection="1">
      <alignment horizontal="right" vertical="center"/>
    </xf>
    <xf numFmtId="165" fontId="57" fillId="0" borderId="195" xfId="43" applyNumberFormat="1" applyFont="1" applyBorder="1" applyAlignment="1" applyProtection="1">
      <alignment horizontal="left" vertical="center" indent="1"/>
    </xf>
    <xf numFmtId="165" fontId="46" fillId="0" borderId="197" xfId="43" applyNumberFormat="1" applyFont="1" applyBorder="1" applyAlignment="1" applyProtection="1">
      <alignment horizontal="left" vertical="center" indent="1"/>
    </xf>
    <xf numFmtId="165" fontId="44" fillId="0" borderId="197" xfId="43" applyNumberFormat="1" applyFont="1" applyBorder="1" applyAlignment="1" applyProtection="1">
      <alignment horizontal="left" vertical="center" indent="1"/>
    </xf>
    <xf numFmtId="165" fontId="44" fillId="0" borderId="196" xfId="43" applyNumberFormat="1" applyFont="1" applyBorder="1" applyAlignment="1" applyProtection="1">
      <alignment horizontal="left" vertical="center" indent="1"/>
    </xf>
    <xf numFmtId="165" fontId="47" fillId="0" borderId="195" xfId="43" applyNumberFormat="1" applyFont="1" applyFill="1" applyBorder="1" applyAlignment="1" applyProtection="1">
      <alignment horizontal="left" vertical="center" indent="1"/>
    </xf>
    <xf numFmtId="165" fontId="48" fillId="0" borderId="195" xfId="43" applyNumberFormat="1" applyFont="1" applyBorder="1" applyAlignment="1" applyProtection="1">
      <alignment horizontal="left" vertical="center"/>
    </xf>
    <xf numFmtId="165" fontId="48" fillId="0" borderId="197" xfId="43" applyNumberFormat="1" applyFont="1" applyBorder="1" applyAlignment="1" applyProtection="1">
      <alignment horizontal="left" vertical="center"/>
    </xf>
    <xf numFmtId="165" fontId="48" fillId="0" borderId="196" xfId="43" applyNumberFormat="1" applyFont="1" applyBorder="1" applyAlignment="1" applyProtection="1">
      <alignment horizontal="left" vertical="center"/>
    </xf>
    <xf numFmtId="165" fontId="66" fillId="0" borderId="195" xfId="43" applyNumberFormat="1" applyFont="1" applyBorder="1" applyAlignment="1" applyProtection="1">
      <alignment horizontal="left" vertical="center"/>
    </xf>
    <xf numFmtId="165" fontId="66" fillId="0" borderId="197" xfId="43" applyNumberFormat="1" applyFont="1" applyBorder="1" applyAlignment="1" applyProtection="1">
      <alignment horizontal="left" vertical="center"/>
    </xf>
    <xf numFmtId="0" fontId="47" fillId="0" borderId="198" xfId="0" applyFont="1" applyFill="1" applyBorder="1" applyAlignment="1">
      <alignment horizontal="center" vertical="center" wrapText="1"/>
    </xf>
    <xf numFmtId="0" fontId="51" fillId="0" borderId="202" xfId="0" applyFont="1" applyFill="1" applyBorder="1" applyAlignment="1">
      <alignment horizontal="center" vertical="center" wrapText="1"/>
    </xf>
    <xf numFmtId="0" fontId="47" fillId="0" borderId="169" xfId="0" applyFont="1" applyFill="1" applyBorder="1" applyAlignment="1">
      <alignment horizontal="center" vertical="center" wrapText="1"/>
    </xf>
    <xf numFmtId="0" fontId="45" fillId="0" borderId="198" xfId="0" applyFont="1" applyFill="1" applyBorder="1" applyAlignment="1">
      <alignment horizontal="center" vertical="center" wrapText="1"/>
    </xf>
    <xf numFmtId="0" fontId="99" fillId="0" borderId="202" xfId="0" applyFont="1" applyFill="1" applyBorder="1" applyAlignment="1">
      <alignment horizontal="center" vertical="center" wrapText="1"/>
    </xf>
    <xf numFmtId="0" fontId="45" fillId="0" borderId="169" xfId="0" applyFont="1" applyFill="1" applyBorder="1" applyAlignment="1">
      <alignment horizontal="center" vertical="center" wrapText="1"/>
    </xf>
    <xf numFmtId="0" fontId="47" fillId="0" borderId="203" xfId="0" applyFont="1" applyBorder="1"/>
    <xf numFmtId="49" fontId="47" fillId="0" borderId="199" xfId="0" applyNumberFormat="1" applyFont="1" applyBorder="1"/>
    <xf numFmtId="0" fontId="47" fillId="0" borderId="203" xfId="0" applyFont="1" applyBorder="1" applyAlignment="1">
      <alignment wrapText="1"/>
    </xf>
    <xf numFmtId="3" fontId="47" fillId="0" borderId="201" xfId="0" applyNumberFormat="1" applyFont="1" applyBorder="1"/>
    <xf numFmtId="3" fontId="47" fillId="0" borderId="203" xfId="0" applyNumberFormat="1" applyFont="1" applyBorder="1"/>
    <xf numFmtId="0" fontId="45" fillId="0" borderId="203" xfId="0" applyFont="1" applyFill="1" applyBorder="1" applyAlignment="1">
      <alignment horizontal="center" vertical="center"/>
    </xf>
    <xf numFmtId="0" fontId="45" fillId="0" borderId="199" xfId="0" applyFont="1" applyFill="1" applyBorder="1" applyAlignment="1">
      <alignment horizontal="center" vertical="center"/>
    </xf>
    <xf numFmtId="0" fontId="47" fillId="0" borderId="199" xfId="0" applyFont="1" applyBorder="1"/>
    <xf numFmtId="3" fontId="47" fillId="0" borderId="201" xfId="0" applyNumberFormat="1" applyFont="1" applyBorder="1" applyAlignment="1">
      <alignment horizontal="center"/>
    </xf>
    <xf numFmtId="4" fontId="47" fillId="0" borderId="201" xfId="0" applyNumberFormat="1" applyFont="1" applyBorder="1" applyAlignment="1">
      <alignment horizontal="center"/>
    </xf>
    <xf numFmtId="3" fontId="47" fillId="0" borderId="203" xfId="0" applyNumberFormat="1" applyFont="1" applyBorder="1" applyAlignment="1">
      <alignment horizontal="center"/>
    </xf>
    <xf numFmtId="4" fontId="45" fillId="0" borderId="203" xfId="0" applyNumberFormat="1" applyFont="1" applyBorder="1" applyAlignment="1">
      <alignment horizontal="center"/>
    </xf>
    <xf numFmtId="0" fontId="47" fillId="0" borderId="201" xfId="0" applyFont="1" applyBorder="1"/>
    <xf numFmtId="0" fontId="47" fillId="0" borderId="173" xfId="0" applyFont="1" applyFill="1" applyBorder="1" applyAlignment="1">
      <alignment horizontal="left" vertical="center" wrapText="1"/>
    </xf>
    <xf numFmtId="0" fontId="47" fillId="0" borderId="203" xfId="0" applyFont="1" applyFill="1" applyBorder="1" applyAlignment="1">
      <alignment horizontal="center" vertical="center" wrapText="1"/>
    </xf>
    <xf numFmtId="0" fontId="47" fillId="0" borderId="203" xfId="0" applyFont="1" applyFill="1" applyBorder="1" applyAlignment="1">
      <alignment horizontal="center" vertical="center"/>
    </xf>
    <xf numFmtId="0" fontId="47" fillId="0" borderId="203" xfId="0" applyFont="1" applyFill="1" applyBorder="1" applyAlignment="1">
      <alignment horizontal="left" vertical="center"/>
    </xf>
    <xf numFmtId="0" fontId="47" fillId="0" borderId="203" xfId="0" applyFont="1" applyFill="1" applyBorder="1" applyAlignment="1">
      <alignment horizontal="left" vertical="center" wrapText="1"/>
    </xf>
    <xf numFmtId="3" fontId="45" fillId="0" borderId="203" xfId="0" applyNumberFormat="1" applyFont="1" applyFill="1" applyBorder="1" applyAlignment="1">
      <alignment horizontal="center" vertical="center" wrapText="1"/>
    </xf>
    <xf numFmtId="4" fontId="45" fillId="0" borderId="201" xfId="0" applyNumberFormat="1" applyFont="1" applyBorder="1" applyAlignment="1">
      <alignment horizontal="center"/>
    </xf>
    <xf numFmtId="0" fontId="45" fillId="0" borderId="189" xfId="0" applyFont="1" applyFill="1" applyBorder="1" applyAlignment="1">
      <alignment vertical="center"/>
    </xf>
    <xf numFmtId="49" fontId="45" fillId="0" borderId="201" xfId="0" applyNumberFormat="1" applyFont="1" applyBorder="1" applyAlignment="1">
      <alignment horizontal="left"/>
    </xf>
    <xf numFmtId="3" fontId="47" fillId="0" borderId="201" xfId="0" applyNumberFormat="1" applyFont="1" applyFill="1" applyBorder="1" applyAlignment="1">
      <alignment horizontal="center" vertical="center" wrapText="1"/>
    </xf>
    <xf numFmtId="0" fontId="47" fillId="0" borderId="201" xfId="0" quotePrefix="1" applyFont="1" applyFill="1" applyBorder="1" applyAlignment="1">
      <alignment horizontal="left" vertical="center" wrapText="1"/>
    </xf>
    <xf numFmtId="0" fontId="47" fillId="0" borderId="201" xfId="0" applyFont="1" applyFill="1" applyBorder="1" applyAlignment="1">
      <alignment horizontal="center" vertical="center" wrapText="1"/>
    </xf>
    <xf numFmtId="0" fontId="47" fillId="0" borderId="201" xfId="0" applyFont="1" applyFill="1" applyBorder="1" applyAlignment="1">
      <alignment horizontal="center" vertical="center"/>
    </xf>
    <xf numFmtId="0" fontId="47" fillId="0" borderId="204" xfId="0" applyFont="1" applyFill="1" applyBorder="1" applyAlignment="1">
      <alignment horizontal="left" vertical="center" wrapText="1"/>
    </xf>
    <xf numFmtId="0" fontId="47" fillId="0" borderId="204" xfId="0" applyFont="1" applyFill="1" applyBorder="1" applyAlignment="1">
      <alignment horizontal="center" vertical="center" wrapText="1"/>
    </xf>
    <xf numFmtId="0" fontId="47" fillId="0" borderId="204" xfId="0" applyFont="1" applyFill="1" applyBorder="1" applyAlignment="1">
      <alignment horizontal="center" vertical="center"/>
    </xf>
    <xf numFmtId="0" fontId="47" fillId="0" borderId="201" xfId="0" applyFont="1" applyFill="1" applyBorder="1" applyAlignment="1">
      <alignment vertical="center"/>
    </xf>
    <xf numFmtId="0" fontId="45" fillId="0" borderId="204" xfId="0" applyFont="1" applyFill="1" applyBorder="1" applyAlignment="1">
      <alignment horizontal="center" vertical="center" wrapText="1"/>
    </xf>
    <xf numFmtId="0" fontId="45" fillId="0" borderId="203" xfId="0" applyFont="1" applyFill="1" applyBorder="1" applyAlignment="1">
      <alignment vertical="center"/>
    </xf>
    <xf numFmtId="3" fontId="45" fillId="0" borderId="201" xfId="0" applyNumberFormat="1" applyFont="1" applyFill="1" applyBorder="1" applyAlignment="1">
      <alignment horizontal="center" vertical="center" wrapText="1"/>
    </xf>
    <xf numFmtId="3" fontId="45" fillId="0" borderId="203" xfId="0" applyNumberFormat="1" applyFont="1" applyFill="1" applyBorder="1" applyAlignment="1">
      <alignment horizontal="center" vertical="center"/>
    </xf>
    <xf numFmtId="3" fontId="45" fillId="0" borderId="199" xfId="0" applyNumberFormat="1" applyFont="1" applyFill="1" applyBorder="1" applyAlignment="1">
      <alignment horizontal="center" vertical="center"/>
    </xf>
    <xf numFmtId="164" fontId="4" fillId="2" borderId="195" xfId="42" applyNumberFormat="1" applyFont="1" applyFill="1" applyBorder="1" applyProtection="1">
      <alignment vertical="center"/>
    </xf>
    <xf numFmtId="164" fontId="4" fillId="2" borderId="196" xfId="42" applyNumberFormat="1" applyFont="1" applyFill="1" applyBorder="1" applyAlignment="1" applyProtection="1">
      <alignment horizontal="right" vertical="center"/>
    </xf>
    <xf numFmtId="165" fontId="5" fillId="0" borderId="195" xfId="43" applyNumberFormat="1" applyFont="1" applyBorder="1" applyAlignment="1" applyProtection="1">
      <alignment horizontal="left" vertical="center" indent="1"/>
    </xf>
    <xf numFmtId="165" fontId="6" fillId="0" borderId="197" xfId="43" applyNumberFormat="1" applyFont="1" applyBorder="1" applyAlignment="1" applyProtection="1">
      <alignment horizontal="left" vertical="center" indent="1"/>
    </xf>
    <xf numFmtId="165" fontId="8" fillId="0" borderId="197" xfId="43" applyNumberFormat="1" applyFont="1" applyBorder="1" applyAlignment="1" applyProtection="1">
      <alignment horizontal="left" vertical="center" indent="1"/>
    </xf>
    <xf numFmtId="165" fontId="8" fillId="0" borderId="196" xfId="43" applyNumberFormat="1" applyFont="1" applyBorder="1" applyAlignment="1" applyProtection="1">
      <alignment horizontal="left" vertical="center" indent="1"/>
    </xf>
    <xf numFmtId="0" fontId="5" fillId="0" borderId="195" xfId="43" applyNumberFormat="1" applyFont="1" applyBorder="1" applyAlignment="1" applyProtection="1">
      <alignment horizontal="left" vertical="center" indent="1"/>
    </xf>
    <xf numFmtId="165" fontId="9" fillId="0" borderId="195" xfId="43" applyNumberFormat="1" applyFont="1" applyBorder="1" applyAlignment="1" applyProtection="1">
      <alignment horizontal="left" vertical="center"/>
    </xf>
    <xf numFmtId="165" fontId="9" fillId="0" borderId="197" xfId="43" applyNumberFormat="1" applyFont="1" applyBorder="1" applyAlignment="1" applyProtection="1">
      <alignment horizontal="left" vertical="center"/>
    </xf>
    <xf numFmtId="165" fontId="9" fillId="0" borderId="196" xfId="43" applyNumberFormat="1" applyFont="1" applyBorder="1" applyAlignment="1" applyProtection="1">
      <alignment horizontal="left" vertical="center"/>
    </xf>
    <xf numFmtId="165" fontId="26" fillId="0" borderId="195" xfId="43" applyNumberFormat="1" applyFont="1" applyBorder="1" applyAlignment="1" applyProtection="1">
      <alignment horizontal="left" vertical="center"/>
    </xf>
    <xf numFmtId="165" fontId="26" fillId="0" borderId="197" xfId="43" applyNumberFormat="1" applyFont="1" applyBorder="1" applyAlignment="1" applyProtection="1">
      <alignment horizontal="left" vertical="center"/>
    </xf>
    <xf numFmtId="2" fontId="47" fillId="0" borderId="201" xfId="0" applyNumberFormat="1" applyFont="1" applyFill="1" applyBorder="1" applyAlignment="1">
      <alignment horizontal="center" vertical="center" wrapText="1"/>
    </xf>
    <xf numFmtId="2" fontId="45" fillId="0" borderId="201" xfId="0" applyNumberFormat="1" applyFont="1" applyFill="1" applyBorder="1" applyAlignment="1">
      <alignment horizontal="center" vertical="center" wrapText="1"/>
    </xf>
    <xf numFmtId="0" fontId="47" fillId="0" borderId="201" xfId="0" applyNumberFormat="1" applyFont="1" applyBorder="1" applyAlignment="1">
      <alignment horizontal="center"/>
    </xf>
    <xf numFmtId="0" fontId="47" fillId="0" borderId="203" xfId="0" applyNumberFormat="1" applyFont="1" applyBorder="1" applyAlignment="1">
      <alignment horizontal="center"/>
    </xf>
    <xf numFmtId="49" fontId="85" fillId="0" borderId="199" xfId="0" applyNumberFormat="1" applyFont="1" applyBorder="1"/>
    <xf numFmtId="0" fontId="85" fillId="0" borderId="203" xfId="0" applyFont="1" applyBorder="1" applyAlignment="1">
      <alignment wrapText="1"/>
    </xf>
    <xf numFmtId="0" fontId="85" fillId="0" borderId="201" xfId="0" applyNumberFormat="1" applyFont="1" applyBorder="1" applyAlignment="1">
      <alignment horizontal="center"/>
    </xf>
    <xf numFmtId="0" fontId="81" fillId="0" borderId="203" xfId="0" applyFont="1" applyFill="1" applyBorder="1" applyAlignment="1">
      <alignment horizontal="center" vertical="center"/>
    </xf>
    <xf numFmtId="0" fontId="45" fillId="0" borderId="203" xfId="0" applyFont="1" applyFill="1" applyBorder="1" applyAlignment="1">
      <alignment horizontal="center" vertical="center" wrapText="1"/>
    </xf>
    <xf numFmtId="0" fontId="47" fillId="0" borderId="189" xfId="0" applyFont="1" applyFill="1" applyBorder="1" applyAlignment="1">
      <alignment vertical="center"/>
    </xf>
    <xf numFmtId="0" fontId="47" fillId="0" borderId="200" xfId="0" applyFont="1" applyFill="1" applyBorder="1" applyAlignment="1">
      <alignment vertical="center" wrapText="1"/>
    </xf>
    <xf numFmtId="0" fontId="47" fillId="0" borderId="200" xfId="0" applyFont="1" applyFill="1" applyBorder="1" applyAlignment="1">
      <alignment horizontal="center" vertical="center" wrapText="1"/>
    </xf>
    <xf numFmtId="0" fontId="45" fillId="0" borderId="199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7" fillId="0" borderId="203" xfId="0" applyFont="1" applyBorder="1" applyAlignment="1">
      <alignment horizontal="center"/>
    </xf>
    <xf numFmtId="49" fontId="47" fillId="0" borderId="199" xfId="0" applyNumberFormat="1" applyFont="1" applyBorder="1" applyAlignment="1">
      <alignment horizontal="center"/>
    </xf>
    <xf numFmtId="0" fontId="47" fillId="0" borderId="203" xfId="0" applyFont="1" applyBorder="1" applyAlignment="1">
      <alignment horizontal="center" wrapText="1"/>
    </xf>
    <xf numFmtId="0" fontId="47" fillId="0" borderId="199" xfId="0" applyFont="1" applyBorder="1" applyAlignment="1">
      <alignment horizontal="center"/>
    </xf>
    <xf numFmtId="0" fontId="85" fillId="0" borderId="203" xfId="0" applyFont="1" applyBorder="1" applyAlignment="1">
      <alignment horizontal="left"/>
    </xf>
    <xf numFmtId="0" fontId="85" fillId="0" borderId="199" xfId="0" applyFont="1" applyBorder="1" applyAlignment="1">
      <alignment horizontal="left"/>
    </xf>
    <xf numFmtId="4" fontId="47" fillId="0" borderId="203" xfId="0" applyNumberFormat="1" applyFont="1" applyBorder="1" applyAlignment="1">
      <alignment horizontal="center"/>
    </xf>
    <xf numFmtId="0" fontId="85" fillId="0" borderId="199" xfId="0" applyFont="1" applyBorder="1" applyAlignment="1">
      <alignment horizontal="left" wrapText="1"/>
    </xf>
    <xf numFmtId="0" fontId="85" fillId="0" borderId="203" xfId="16" applyFont="1" applyBorder="1" applyAlignment="1" applyProtection="1">
      <alignment horizontal="center" vertical="center" wrapText="1"/>
    </xf>
    <xf numFmtId="0" fontId="47" fillId="0" borderId="203" xfId="0" applyFont="1" applyBorder="1" applyAlignment="1">
      <alignment horizontal="left"/>
    </xf>
    <xf numFmtId="49" fontId="47" fillId="0" borderId="203" xfId="0" applyNumberFormat="1" applyFont="1" applyBorder="1" applyAlignment="1">
      <alignment horizontal="left"/>
    </xf>
    <xf numFmtId="49" fontId="47" fillId="0" borderId="199" xfId="0" applyNumberFormat="1" applyFont="1" applyBorder="1" applyAlignment="1">
      <alignment horizontal="left"/>
    </xf>
    <xf numFmtId="0" fontId="47" fillId="0" borderId="199" xfId="0" applyFont="1" applyBorder="1" applyAlignment="1">
      <alignment horizontal="left" wrapText="1"/>
    </xf>
    <xf numFmtId="49" fontId="47" fillId="0" borderId="205" xfId="0" applyNumberFormat="1" applyFont="1" applyBorder="1" applyAlignment="1">
      <alignment horizontal="left"/>
    </xf>
    <xf numFmtId="0" fontId="47" fillId="0" borderId="205" xfId="0" applyFont="1" applyBorder="1" applyAlignment="1">
      <alignment horizontal="left" wrapText="1"/>
    </xf>
    <xf numFmtId="3" fontId="47" fillId="0" borderId="198" xfId="0" applyNumberFormat="1" applyFont="1" applyBorder="1" applyAlignment="1">
      <alignment horizontal="center"/>
    </xf>
    <xf numFmtId="3" fontId="47" fillId="0" borderId="204" xfId="0" applyNumberFormat="1" applyFont="1" applyBorder="1" applyAlignment="1">
      <alignment horizontal="center"/>
    </xf>
    <xf numFmtId="0" fontId="45" fillId="0" borderId="198" xfId="0" applyFont="1" applyFill="1" applyBorder="1" applyAlignment="1">
      <alignment horizontal="center" vertical="center"/>
    </xf>
    <xf numFmtId="0" fontId="85" fillId="0" borderId="203" xfId="0" applyFont="1" applyBorder="1" applyAlignment="1">
      <alignment horizontal="left" wrapText="1"/>
    </xf>
    <xf numFmtId="49" fontId="47" fillId="0" borderId="173" xfId="0" applyNumberFormat="1" applyFont="1" applyBorder="1" applyAlignment="1">
      <alignment horizontal="left"/>
    </xf>
    <xf numFmtId="3" fontId="47" fillId="0" borderId="173" xfId="0" applyNumberFormat="1" applyFont="1" applyBorder="1" applyAlignment="1">
      <alignment horizontal="center"/>
    </xf>
    <xf numFmtId="3" fontId="47" fillId="0" borderId="174" xfId="0" applyNumberFormat="1" applyFont="1" applyBorder="1" applyAlignment="1">
      <alignment horizontal="center"/>
    </xf>
    <xf numFmtId="0" fontId="85" fillId="0" borderId="173" xfId="0" applyFont="1" applyBorder="1" applyAlignment="1">
      <alignment horizontal="left"/>
    </xf>
    <xf numFmtId="0" fontId="85" fillId="0" borderId="205" xfId="0" applyFont="1" applyBorder="1" applyAlignment="1">
      <alignment horizontal="left" wrapText="1"/>
    </xf>
    <xf numFmtId="3" fontId="45" fillId="0" borderId="203" xfId="0" applyNumberFormat="1" applyFont="1" applyBorder="1" applyAlignment="1">
      <alignment horizontal="center"/>
    </xf>
    <xf numFmtId="0" fontId="47" fillId="0" borderId="189" xfId="0" applyFont="1" applyFill="1" applyBorder="1" applyAlignment="1">
      <alignment horizontal="left" vertical="center"/>
    </xf>
    <xf numFmtId="0" fontId="47" fillId="0" borderId="200" xfId="0" applyFont="1" applyFill="1" applyBorder="1" applyAlignment="1">
      <alignment horizontal="left" vertical="center" wrapText="1"/>
    </xf>
    <xf numFmtId="0" fontId="47" fillId="0" borderId="200" xfId="0" quotePrefix="1" applyFont="1" applyFill="1" applyBorder="1" applyAlignment="1">
      <alignment horizontal="left" vertical="center" wrapText="1"/>
    </xf>
    <xf numFmtId="0" fontId="45" fillId="0" borderId="189" xfId="0" applyFont="1" applyFill="1" applyBorder="1" applyAlignment="1">
      <alignment horizontal="center" vertical="center"/>
    </xf>
    <xf numFmtId="0" fontId="47" fillId="0" borderId="206" xfId="0" applyFont="1" applyFill="1" applyBorder="1" applyAlignment="1">
      <alignment horizontal="center" vertical="center" wrapText="1"/>
    </xf>
    <xf numFmtId="0" fontId="47" fillId="0" borderId="200" xfId="0" applyFont="1" applyFill="1" applyBorder="1" applyAlignment="1">
      <alignment horizontal="center" vertical="center"/>
    </xf>
    <xf numFmtId="0" fontId="45" fillId="0" borderId="199" xfId="0" applyFont="1" applyBorder="1"/>
    <xf numFmtId="0" fontId="47" fillId="0" borderId="176" xfId="0" applyFont="1" applyFill="1" applyBorder="1" applyAlignment="1">
      <alignment vertical="center"/>
    </xf>
    <xf numFmtId="0" fontId="47" fillId="0" borderId="203" xfId="0" applyFont="1" applyFill="1" applyBorder="1" applyAlignment="1">
      <alignment vertical="center"/>
    </xf>
    <xf numFmtId="0" fontId="47" fillId="0" borderId="199" xfId="0" applyFont="1" applyBorder="1" applyAlignment="1">
      <alignment wrapText="1"/>
    </xf>
    <xf numFmtId="0" fontId="85" fillId="0" borderId="199" xfId="0" applyFont="1" applyBorder="1"/>
    <xf numFmtId="3" fontId="85" fillId="0" borderId="203" xfId="0" applyNumberFormat="1" applyFont="1" applyBorder="1"/>
    <xf numFmtId="3" fontId="104" fillId="0" borderId="201" xfId="0" applyNumberFormat="1" applyFont="1" applyBorder="1"/>
    <xf numFmtId="3" fontId="85" fillId="0" borderId="203" xfId="0" applyNumberFormat="1" applyFont="1" applyBorder="1" applyAlignment="1">
      <alignment horizontal="center"/>
    </xf>
    <xf numFmtId="3" fontId="81" fillId="0" borderId="203" xfId="0" applyNumberFormat="1" applyFont="1" applyBorder="1" applyAlignment="1">
      <alignment horizontal="center"/>
    </xf>
    <xf numFmtId="0" fontId="85" fillId="0" borderId="199" xfId="0" applyFont="1" applyBorder="1" applyAlignment="1">
      <alignment wrapText="1"/>
    </xf>
    <xf numFmtId="3" fontId="85" fillId="0" borderId="201" xfId="0" applyNumberFormat="1" applyFont="1" applyBorder="1" applyAlignment="1">
      <alignment horizontal="center"/>
    </xf>
    <xf numFmtId="0" fontId="85" fillId="0" borderId="203" xfId="0" applyFont="1" applyFill="1" applyBorder="1" applyAlignment="1">
      <alignment horizontal="left" vertical="center" wrapText="1"/>
    </xf>
    <xf numFmtId="3" fontId="85" fillId="0" borderId="201" xfId="0" applyNumberFormat="1" applyFont="1" applyBorder="1" applyAlignment="1">
      <alignment horizontal="right"/>
    </xf>
    <xf numFmtId="0" fontId="45" fillId="0" borderId="203" xfId="0" applyFont="1" applyFill="1" applyBorder="1" applyAlignment="1">
      <alignment horizontal="center"/>
    </xf>
    <xf numFmtId="0" fontId="47" fillId="0" borderId="173" xfId="0" applyFont="1" applyBorder="1" applyAlignment="1">
      <alignment wrapText="1"/>
    </xf>
    <xf numFmtId="0" fontId="47" fillId="0" borderId="186" xfId="0" applyFont="1" applyFill="1" applyBorder="1" applyAlignment="1">
      <alignment vertical="center" wrapText="1"/>
    </xf>
    <xf numFmtId="0" fontId="45" fillId="0" borderId="201" xfId="0" applyFont="1" applyFill="1" applyBorder="1" applyAlignment="1">
      <alignment vertical="center"/>
    </xf>
    <xf numFmtId="0" fontId="47" fillId="0" borderId="199" xfId="0" applyFont="1" applyFill="1" applyBorder="1" applyAlignment="1">
      <alignment horizontal="left" vertical="center"/>
    </xf>
    <xf numFmtId="0" fontId="47" fillId="0" borderId="203" xfId="0" quotePrefix="1" applyFont="1" applyFill="1" applyBorder="1" applyAlignment="1">
      <alignment horizontal="left" vertical="center"/>
    </xf>
    <xf numFmtId="0" fontId="45" fillId="0" borderId="204" xfId="0" applyFont="1" applyFill="1" applyBorder="1" applyAlignment="1">
      <alignment horizontal="left" vertical="center" wrapText="1"/>
    </xf>
    <xf numFmtId="2" fontId="47" fillId="0" borderId="201" xfId="0" applyNumberFormat="1" applyFont="1" applyBorder="1" applyAlignment="1">
      <alignment horizontal="center"/>
    </xf>
    <xf numFmtId="2" fontId="45" fillId="0" borderId="203" xfId="0" applyNumberFormat="1" applyFont="1" applyBorder="1" applyAlignment="1">
      <alignment horizontal="center"/>
    </xf>
    <xf numFmtId="3" fontId="45" fillId="0" borderId="201" xfId="0" applyNumberFormat="1" applyFont="1" applyBorder="1" applyAlignment="1">
      <alignment horizontal="center"/>
    </xf>
    <xf numFmtId="2" fontId="45" fillId="0" borderId="201" xfId="0" applyNumberFormat="1" applyFont="1" applyBorder="1" applyAlignment="1">
      <alignment horizontal="center"/>
    </xf>
    <xf numFmtId="49" fontId="47" fillId="0" borderId="203" xfId="0" applyNumberFormat="1" applyFont="1" applyBorder="1"/>
    <xf numFmtId="0" fontId="47" fillId="0" borderId="199" xfId="0" applyFont="1" applyFill="1" applyBorder="1" applyAlignment="1">
      <alignment vertical="center"/>
    </xf>
    <xf numFmtId="0" fontId="57" fillId="0" borderId="195" xfId="43" applyNumberFormat="1" applyFont="1" applyBorder="1" applyAlignment="1" applyProtection="1">
      <alignment horizontal="left" vertical="center" indent="1"/>
    </xf>
    <xf numFmtId="0" fontId="47" fillId="0" borderId="201" xfId="0" applyFont="1" applyBorder="1" applyAlignment="1">
      <alignment wrapText="1"/>
    </xf>
    <xf numFmtId="0" fontId="45" fillId="0" borderId="203" xfId="0" applyFont="1" applyBorder="1"/>
    <xf numFmtId="3" fontId="47" fillId="0" borderId="203" xfId="0" applyNumberFormat="1" applyFont="1" applyBorder="1" applyAlignment="1">
      <alignment horizontal="left" wrapText="1"/>
    </xf>
    <xf numFmtId="0" fontId="85" fillId="0" borderId="203" xfId="0" applyFont="1" applyBorder="1" applyAlignment="1" applyProtection="1">
      <alignment horizontal="center" vertical="center" wrapText="1"/>
    </xf>
    <xf numFmtId="49" fontId="47" fillId="0" borderId="205" xfId="0" applyNumberFormat="1" applyFont="1" applyBorder="1"/>
    <xf numFmtId="0" fontId="0" fillId="0" borderId="203" xfId="0" applyBorder="1"/>
    <xf numFmtId="3" fontId="47" fillId="0" borderId="13" xfId="0" applyNumberFormat="1" applyFont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49" fontId="47" fillId="0" borderId="199" xfId="0" applyNumberFormat="1" applyFont="1" applyBorder="1" applyAlignment="1"/>
    <xf numFmtId="1" fontId="177" fillId="0" borderId="207" xfId="0" applyNumberFormat="1" applyFont="1" applyFill="1" applyBorder="1" applyAlignment="1">
      <alignment horizontal="right" vertical="top" shrinkToFit="1"/>
    </xf>
    <xf numFmtId="1" fontId="177" fillId="0" borderId="207" xfId="0" applyNumberFormat="1" applyFont="1" applyFill="1" applyBorder="1" applyAlignment="1">
      <alignment horizontal="right" vertical="center" shrinkToFit="1"/>
    </xf>
    <xf numFmtId="3" fontId="47" fillId="0" borderId="13" xfId="0" applyNumberFormat="1" applyFont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169" fontId="177" fillId="0" borderId="207" xfId="0" applyNumberFormat="1" applyFont="1" applyFill="1" applyBorder="1" applyAlignment="1">
      <alignment horizontal="left" vertical="top" indent="1" shrinkToFit="1"/>
    </xf>
    <xf numFmtId="0" fontId="178" fillId="0" borderId="207" xfId="0" applyFont="1" applyFill="1" applyBorder="1" applyAlignment="1">
      <alignment horizontal="left" vertical="top" wrapText="1"/>
    </xf>
    <xf numFmtId="0" fontId="0" fillId="0" borderId="207" xfId="0" applyFill="1" applyBorder="1" applyAlignment="1">
      <alignment horizontal="left" vertical="top" wrapText="1"/>
    </xf>
    <xf numFmtId="0" fontId="179" fillId="0" borderId="207" xfId="0" applyFont="1" applyFill="1" applyBorder="1" applyAlignment="1">
      <alignment horizontal="left" vertical="top" wrapText="1" indent="1"/>
    </xf>
    <xf numFmtId="1" fontId="177" fillId="0" borderId="207" xfId="0" applyNumberFormat="1" applyFont="1" applyFill="1" applyBorder="1" applyAlignment="1">
      <alignment horizontal="left" vertical="top" indent="2" shrinkToFit="1"/>
    </xf>
    <xf numFmtId="1" fontId="177" fillId="0" borderId="207" xfId="0" applyNumberFormat="1" applyFont="1" applyFill="1" applyBorder="1" applyAlignment="1">
      <alignment horizontal="left" vertical="top" indent="1" shrinkToFit="1"/>
    </xf>
    <xf numFmtId="1" fontId="177" fillId="0" borderId="207" xfId="0" applyNumberFormat="1" applyFont="1" applyFill="1" applyBorder="1" applyAlignment="1">
      <alignment horizontal="center" vertical="top" shrinkToFit="1"/>
    </xf>
    <xf numFmtId="0" fontId="179" fillId="0" borderId="207" xfId="0" applyFont="1" applyFill="1" applyBorder="1" applyAlignment="1">
      <alignment horizontal="left" vertical="top" wrapText="1"/>
    </xf>
    <xf numFmtId="0" fontId="179" fillId="0" borderId="207" xfId="0" applyFont="1" applyFill="1" applyBorder="1" applyAlignment="1">
      <alignment horizontal="left" vertical="top" wrapText="1" indent="2"/>
    </xf>
    <xf numFmtId="3" fontId="47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47" fillId="0" borderId="201" xfId="0" applyFont="1" applyBorder="1" applyAlignment="1">
      <alignment horizontal="center" wrapText="1"/>
    </xf>
    <xf numFmtId="0" fontId="47" fillId="0" borderId="173" xfId="0" applyFont="1" applyBorder="1" applyAlignment="1">
      <alignment horizontal="center" wrapText="1"/>
    </xf>
    <xf numFmtId="49" fontId="47" fillId="0" borderId="203" xfId="0" applyNumberFormat="1" applyFont="1" applyBorder="1" applyAlignment="1">
      <alignment horizontal="center"/>
    </xf>
    <xf numFmtId="0" fontId="47" fillId="0" borderId="10" xfId="0" applyFont="1" applyFill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/>
    </xf>
    <xf numFmtId="0" fontId="47" fillId="0" borderId="10" xfId="0" applyFont="1" applyFill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/>
    </xf>
    <xf numFmtId="0" fontId="47" fillId="0" borderId="203" xfId="0" applyFont="1" applyBorder="1" applyAlignment="1">
      <alignment horizontal="center" vertical="center" wrapText="1"/>
    </xf>
    <xf numFmtId="3" fontId="45" fillId="0" borderId="13" xfId="0" applyNumberFormat="1" applyFont="1" applyBorder="1" applyAlignment="1">
      <alignment horizontal="center"/>
    </xf>
    <xf numFmtId="0" fontId="7" fillId="0" borderId="1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wrapText="1"/>
      <protection locked="0"/>
    </xf>
    <xf numFmtId="0" fontId="47" fillId="0" borderId="198" xfId="0" applyFont="1" applyBorder="1" applyAlignment="1">
      <alignment horizontal="center" vertical="center" wrapText="1"/>
    </xf>
    <xf numFmtId="0" fontId="47" fillId="0" borderId="199" xfId="0" applyFont="1" applyBorder="1" applyAlignment="1">
      <alignment horizontal="center" vertical="center" wrapText="1"/>
    </xf>
    <xf numFmtId="0" fontId="180" fillId="0" borderId="0" xfId="0" applyFont="1" applyAlignment="1">
      <alignment vertical="center"/>
    </xf>
    <xf numFmtId="0" fontId="49" fillId="0" borderId="0" xfId="0" applyFont="1" applyFill="1" applyBorder="1" applyAlignment="1">
      <alignment vertical="center"/>
    </xf>
    <xf numFmtId="3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99" xfId="0" applyFont="1" applyBorder="1" applyAlignment="1">
      <alignment vertical="center"/>
    </xf>
    <xf numFmtId="0" fontId="12" fillId="0" borderId="200" xfId="0" applyFont="1" applyBorder="1" applyAlignment="1">
      <alignment vertical="center"/>
    </xf>
    <xf numFmtId="165" fontId="44" fillId="0" borderId="208" xfId="43" applyNumberFormat="1" applyFont="1" applyBorder="1" applyAlignment="1" applyProtection="1">
      <alignment horizontal="left" vertical="center" indent="1"/>
    </xf>
    <xf numFmtId="165" fontId="44" fillId="0" borderId="209" xfId="43" applyNumberFormat="1" applyFont="1" applyBorder="1" applyAlignment="1" applyProtection="1">
      <alignment horizontal="left" vertical="center" indent="1"/>
    </xf>
    <xf numFmtId="0" fontId="47" fillId="0" borderId="203" xfId="0" applyFont="1" applyBorder="1" applyAlignment="1">
      <alignment horizontal="center" vertical="center"/>
    </xf>
    <xf numFmtId="0" fontId="47" fillId="0" borderId="203" xfId="0" applyFont="1" applyBorder="1" applyAlignment="1">
      <alignment vertical="center"/>
    </xf>
    <xf numFmtId="0" fontId="47" fillId="0" borderId="199" xfId="0" applyFont="1" applyBorder="1" applyAlignment="1">
      <alignment vertical="center"/>
    </xf>
    <xf numFmtId="0" fontId="47" fillId="18" borderId="201" xfId="0" applyFont="1" applyFill="1" applyBorder="1" applyAlignment="1">
      <alignment vertical="center"/>
    </xf>
    <xf numFmtId="0" fontId="47" fillId="18" borderId="199" xfId="0" applyFont="1" applyFill="1" applyBorder="1" applyAlignment="1">
      <alignment vertical="center"/>
    </xf>
    <xf numFmtId="4" fontId="47" fillId="0" borderId="135" xfId="0" applyNumberFormat="1" applyFont="1" applyBorder="1" applyAlignment="1">
      <alignment vertical="center"/>
    </xf>
    <xf numFmtId="0" fontId="47" fillId="0" borderId="173" xfId="0" applyFont="1" applyBorder="1"/>
    <xf numFmtId="4" fontId="47" fillId="0" borderId="173" xfId="0" applyNumberFormat="1" applyFont="1" applyBorder="1"/>
    <xf numFmtId="0" fontId="47" fillId="0" borderId="203" xfId="0" applyFont="1" applyBorder="1" applyAlignment="1"/>
    <xf numFmtId="4" fontId="47" fillId="0" borderId="203" xfId="0" applyNumberFormat="1" applyFont="1" applyBorder="1"/>
    <xf numFmtId="4" fontId="47" fillId="0" borderId="203" xfId="0" applyNumberFormat="1" applyFont="1" applyBorder="1" applyAlignment="1">
      <alignment horizontal="center" vertical="center" wrapText="1"/>
    </xf>
    <xf numFmtId="0" fontId="47" fillId="0" borderId="176" xfId="0" applyFont="1" applyBorder="1" applyAlignment="1">
      <alignment horizontal="center" vertical="center" wrapText="1"/>
    </xf>
    <xf numFmtId="0" fontId="47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47" fillId="0" borderId="176" xfId="0" applyFont="1" applyBorder="1" applyAlignment="1">
      <alignment vertical="center"/>
    </xf>
    <xf numFmtId="0" fontId="47" fillId="0" borderId="210" xfId="0" applyFont="1" applyBorder="1" applyAlignment="1">
      <alignment vertical="center"/>
    </xf>
    <xf numFmtId="0" fontId="47" fillId="18" borderId="174" xfId="0" applyFont="1" applyFill="1" applyBorder="1" applyAlignment="1">
      <alignment vertical="center"/>
    </xf>
    <xf numFmtId="0" fontId="47" fillId="18" borderId="176" xfId="0" applyFont="1" applyFill="1" applyBorder="1" applyAlignment="1">
      <alignment vertical="center"/>
    </xf>
    <xf numFmtId="4" fontId="47" fillId="0" borderId="210" xfId="0" applyNumberFormat="1" applyFont="1" applyBorder="1" applyAlignment="1">
      <alignment vertical="center"/>
    </xf>
    <xf numFmtId="0" fontId="47" fillId="18" borderId="203" xfId="0" applyFont="1" applyFill="1" applyBorder="1"/>
    <xf numFmtId="0" fontId="47" fillId="18" borderId="203" xfId="0" applyFont="1" applyFill="1" applyBorder="1" applyAlignment="1">
      <alignment horizontal="center" vertical="center" wrapText="1"/>
    </xf>
    <xf numFmtId="0" fontId="47" fillId="0" borderId="198" xfId="0" applyFont="1" applyBorder="1"/>
    <xf numFmtId="4" fontId="47" fillId="0" borderId="198" xfId="0" applyNumberFormat="1" applyFont="1" applyBorder="1"/>
    <xf numFmtId="0" fontId="47" fillId="18" borderId="203" xfId="0" applyFont="1" applyFill="1" applyBorder="1" applyAlignment="1">
      <alignment horizontal="center" vertical="center"/>
    </xf>
    <xf numFmtId="0" fontId="47" fillId="18" borderId="199" xfId="0" applyFont="1" applyFill="1" applyBorder="1"/>
    <xf numFmtId="0" fontId="47" fillId="18" borderId="201" xfId="0" applyFont="1" applyFill="1" applyBorder="1"/>
    <xf numFmtId="4" fontId="47" fillId="0" borderId="135" xfId="0" applyNumberFormat="1" applyFont="1" applyBorder="1"/>
    <xf numFmtId="4" fontId="47" fillId="0" borderId="0" xfId="0" applyNumberFormat="1" applyFont="1" applyBorder="1"/>
    <xf numFmtId="164" fontId="43" fillId="2" borderId="195" xfId="46" applyNumberFormat="1" applyFont="1" applyFill="1" applyBorder="1" applyProtection="1">
      <alignment vertical="center"/>
    </xf>
    <xf numFmtId="164" fontId="43" fillId="2" borderId="196" xfId="46" applyNumberFormat="1" applyFont="1" applyFill="1" applyBorder="1" applyAlignment="1" applyProtection="1">
      <alignment horizontal="right" vertical="center"/>
    </xf>
    <xf numFmtId="165" fontId="57" fillId="0" borderId="195" xfId="44" applyNumberFormat="1" applyFont="1" applyBorder="1" applyAlignment="1" applyProtection="1">
      <alignment horizontal="left" vertical="center" indent="1"/>
    </xf>
    <xf numFmtId="165" fontId="44" fillId="0" borderId="197" xfId="44" applyNumberFormat="1" applyFont="1" applyBorder="1" applyAlignment="1" applyProtection="1">
      <alignment horizontal="left" vertical="center" indent="1"/>
    </xf>
    <xf numFmtId="165" fontId="44" fillId="0" borderId="196" xfId="44" applyNumberFormat="1" applyFont="1" applyBorder="1" applyAlignment="1" applyProtection="1">
      <alignment horizontal="left" vertical="center" indent="1"/>
    </xf>
    <xf numFmtId="165" fontId="48" fillId="0" borderId="195" xfId="44" applyNumberFormat="1" applyFont="1" applyBorder="1" applyAlignment="1" applyProtection="1">
      <alignment horizontal="left" vertical="center"/>
    </xf>
    <xf numFmtId="165" fontId="48" fillId="0" borderId="197" xfId="44" applyNumberFormat="1" applyFont="1" applyBorder="1" applyAlignment="1" applyProtection="1">
      <alignment horizontal="left" vertical="center"/>
    </xf>
    <xf numFmtId="165" fontId="48" fillId="0" borderId="196" xfId="44" applyNumberFormat="1" applyFont="1" applyBorder="1" applyAlignment="1" applyProtection="1">
      <alignment horizontal="left" vertical="center"/>
    </xf>
    <xf numFmtId="0" fontId="51" fillId="0" borderId="198" xfId="0" applyFont="1" applyFill="1" applyBorder="1" applyAlignment="1">
      <alignment horizontal="center" vertical="center" wrapText="1"/>
    </xf>
    <xf numFmtId="0" fontId="51" fillId="0" borderId="169" xfId="0" applyFont="1" applyFill="1" applyBorder="1" applyAlignment="1">
      <alignment horizontal="center" vertical="center" wrapText="1"/>
    </xf>
    <xf numFmtId="0" fontId="51" fillId="0" borderId="203" xfId="0" applyFont="1" applyBorder="1" applyAlignment="1">
      <alignment horizontal="center"/>
    </xf>
    <xf numFmtId="0" fontId="51" fillId="0" borderId="203" xfId="0" applyFont="1" applyBorder="1" applyAlignment="1">
      <alignment horizontal="center" wrapText="1"/>
    </xf>
    <xf numFmtId="2" fontId="51" fillId="0" borderId="203" xfId="0" applyNumberFormat="1" applyFont="1" applyBorder="1" applyAlignment="1">
      <alignment horizontal="center"/>
    </xf>
    <xf numFmtId="0" fontId="51" fillId="6" borderId="203" xfId="0" applyFont="1" applyFill="1" applyBorder="1" applyAlignment="1">
      <alignment horizontal="center"/>
    </xf>
    <xf numFmtId="0" fontId="51" fillId="0" borderId="203" xfId="0" applyFont="1" applyBorder="1" applyAlignment="1">
      <alignment horizontal="center" vertical="center"/>
    </xf>
    <xf numFmtId="0" fontId="99" fillId="0" borderId="203" xfId="0" applyFont="1" applyBorder="1" applyAlignment="1">
      <alignment horizontal="center"/>
    </xf>
    <xf numFmtId="2" fontId="99" fillId="0" borderId="203" xfId="0" applyNumberFormat="1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13" borderId="19" xfId="0" applyFont="1" applyFill="1" applyBorder="1" applyAlignment="1" applyProtection="1">
      <alignment horizontal="center" vertical="center"/>
      <protection locked="0"/>
    </xf>
    <xf numFmtId="0" fontId="7" fillId="0" borderId="211" xfId="0" applyFont="1" applyFill="1" applyBorder="1" applyAlignment="1" applyProtection="1">
      <alignment horizontal="center" vertical="center"/>
      <protection locked="0"/>
    </xf>
    <xf numFmtId="0" fontId="7" fillId="13" borderId="212" xfId="0" applyFont="1" applyFill="1" applyBorder="1" applyAlignment="1" applyProtection="1">
      <alignment horizontal="center" vertical="center"/>
      <protection locked="0"/>
    </xf>
    <xf numFmtId="0" fontId="12" fillId="0" borderId="200" xfId="0" applyFont="1" applyFill="1" applyBorder="1" applyAlignment="1" applyProtection="1">
      <alignment horizontal="center" vertical="center"/>
      <protection locked="0"/>
    </xf>
    <xf numFmtId="0" fontId="12" fillId="14" borderId="203" xfId="0" applyFont="1" applyFill="1" applyBorder="1" applyAlignment="1" applyProtection="1">
      <alignment horizontal="center" vertical="center"/>
      <protection locked="0"/>
    </xf>
    <xf numFmtId="164" fontId="119" fillId="2" borderId="195" xfId="49" applyNumberFormat="1" applyFont="1" applyFill="1" applyBorder="1" applyProtection="1">
      <alignment vertical="center"/>
      <protection hidden="1"/>
    </xf>
    <xf numFmtId="164" fontId="119" fillId="2" borderId="196" xfId="49" applyNumberFormat="1" applyFont="1" applyFill="1" applyBorder="1" applyAlignment="1" applyProtection="1">
      <alignment horizontal="right" vertical="center"/>
      <protection hidden="1"/>
    </xf>
    <xf numFmtId="165" fontId="57" fillId="0" borderId="195" xfId="45" applyNumberFormat="1" applyFont="1" applyBorder="1" applyAlignment="1" applyProtection="1">
      <alignment horizontal="left" vertical="center" indent="1"/>
      <protection hidden="1"/>
    </xf>
    <xf numFmtId="165" fontId="57" fillId="0" borderId="197" xfId="45" applyNumberFormat="1" applyFont="1" applyBorder="1" applyAlignment="1" applyProtection="1">
      <alignment horizontal="left" vertical="center" indent="1"/>
      <protection hidden="1"/>
    </xf>
    <xf numFmtId="165" fontId="57" fillId="0" borderId="197" xfId="45" applyNumberFormat="1" applyFont="1" applyFill="1" applyBorder="1" applyAlignment="1" applyProtection="1">
      <alignment horizontal="left" vertical="center" indent="1"/>
      <protection hidden="1"/>
    </xf>
    <xf numFmtId="3" fontId="57" fillId="0" borderId="196" xfId="45" applyNumberFormat="1" applyFont="1" applyFill="1" applyBorder="1" applyAlignment="1" applyProtection="1">
      <alignment horizontal="left" vertical="center" indent="1"/>
      <protection hidden="1"/>
    </xf>
    <xf numFmtId="165" fontId="57" fillId="0" borderId="196" xfId="45" applyNumberFormat="1" applyFont="1" applyFill="1" applyBorder="1" applyAlignment="1" applyProtection="1">
      <alignment horizontal="left" vertical="center" indent="1"/>
      <protection hidden="1"/>
    </xf>
    <xf numFmtId="165" fontId="48" fillId="0" borderId="195" xfId="45" applyNumberFormat="1" applyFont="1" applyBorder="1" applyAlignment="1" applyProtection="1">
      <alignment horizontal="left" vertical="center"/>
      <protection hidden="1"/>
    </xf>
    <xf numFmtId="165" fontId="48" fillId="0" borderId="197" xfId="45" applyNumberFormat="1" applyFont="1" applyBorder="1" applyAlignment="1" applyProtection="1">
      <alignment horizontal="left" vertical="center"/>
      <protection hidden="1"/>
    </xf>
    <xf numFmtId="165" fontId="48" fillId="0" borderId="197" xfId="45" applyNumberFormat="1" applyFont="1" applyFill="1" applyBorder="1" applyAlignment="1" applyProtection="1">
      <alignment horizontal="left" vertical="center"/>
      <protection hidden="1"/>
    </xf>
    <xf numFmtId="0" fontId="54" fillId="0" borderId="169" xfId="13" applyFont="1" applyBorder="1" applyAlignment="1">
      <alignment horizontal="center" vertical="center"/>
    </xf>
    <xf numFmtId="166" fontId="54" fillId="0" borderId="169" xfId="13" applyNumberFormat="1" applyFont="1" applyBorder="1" applyAlignment="1">
      <alignment horizontal="center" vertical="center" wrapText="1"/>
    </xf>
    <xf numFmtId="0" fontId="54" fillId="0" borderId="169" xfId="13" applyFont="1" applyBorder="1" applyAlignment="1">
      <alignment horizontal="center" vertical="center" wrapText="1"/>
    </xf>
    <xf numFmtId="0" fontId="54" fillId="0" borderId="189" xfId="13" applyFont="1" applyBorder="1" applyAlignment="1">
      <alignment horizontal="center" vertical="center" wrapText="1"/>
    </xf>
    <xf numFmtId="0" fontId="54" fillId="0" borderId="173" xfId="13" applyFont="1" applyBorder="1" applyAlignment="1" applyProtection="1">
      <alignment horizontal="center" vertical="center"/>
      <protection hidden="1"/>
    </xf>
    <xf numFmtId="166" fontId="54" fillId="0" borderId="173" xfId="13" applyNumberFormat="1" applyFont="1" applyBorder="1" applyAlignment="1" applyProtection="1">
      <alignment horizontal="center" vertical="center" wrapText="1"/>
      <protection hidden="1"/>
    </xf>
    <xf numFmtId="0" fontId="54" fillId="0" borderId="173" xfId="13" applyFont="1" applyBorder="1" applyAlignment="1" applyProtection="1">
      <alignment horizontal="center" vertical="center" wrapText="1"/>
      <protection hidden="1"/>
    </xf>
    <xf numFmtId="0" fontId="55" fillId="12" borderId="203" xfId="13" applyFont="1" applyFill="1" applyBorder="1"/>
    <xf numFmtId="3" fontId="55" fillId="12" borderId="203" xfId="13" applyNumberFormat="1" applyFont="1" applyFill="1" applyBorder="1"/>
    <xf numFmtId="3" fontId="55" fillId="12" borderId="203" xfId="13" applyNumberFormat="1" applyFont="1" applyFill="1" applyBorder="1" applyAlignment="1">
      <alignment horizontal="right"/>
    </xf>
    <xf numFmtId="0" fontId="55" fillId="12" borderId="201" xfId="13" applyFont="1" applyFill="1" applyBorder="1" applyProtection="1">
      <protection hidden="1"/>
    </xf>
    <xf numFmtId="4" fontId="181" fillId="12" borderId="203" xfId="13" applyNumberFormat="1" applyFont="1" applyFill="1" applyBorder="1" applyProtection="1">
      <protection hidden="1"/>
    </xf>
    <xf numFmtId="4" fontId="55" fillId="12" borderId="203" xfId="13" applyNumberFormat="1" applyFont="1" applyFill="1" applyBorder="1" applyAlignment="1" applyProtection="1">
      <alignment horizontal="right"/>
      <protection hidden="1"/>
    </xf>
    <xf numFmtId="0" fontId="55" fillId="12" borderId="203" xfId="13" applyFont="1" applyFill="1" applyBorder="1" applyProtection="1">
      <protection hidden="1"/>
    </xf>
    <xf numFmtId="49" fontId="122" fillId="0" borderId="203" xfId="29" applyNumberFormat="1" applyFont="1" applyBorder="1" applyAlignment="1" applyProtection="1">
      <protection hidden="1"/>
    </xf>
    <xf numFmtId="0" fontId="122" fillId="0" borderId="199" xfId="29" applyFont="1" applyBorder="1" applyProtection="1">
      <protection hidden="1"/>
    </xf>
    <xf numFmtId="0" fontId="54" fillId="0" borderId="203" xfId="13" applyFont="1" applyFill="1" applyBorder="1" applyProtection="1">
      <protection hidden="1"/>
    </xf>
    <xf numFmtId="3" fontId="54" fillId="0" borderId="203" xfId="13" applyNumberFormat="1" applyFont="1" applyFill="1" applyBorder="1" applyProtection="1">
      <protection hidden="1"/>
    </xf>
    <xf numFmtId="3" fontId="54" fillId="0" borderId="203" xfId="13" applyNumberFormat="1" applyFont="1" applyFill="1" applyBorder="1" applyAlignment="1">
      <alignment horizontal="right"/>
    </xf>
    <xf numFmtId="0" fontId="54" fillId="0" borderId="201" xfId="13" applyFont="1" applyFill="1" applyBorder="1" applyProtection="1">
      <protection hidden="1"/>
    </xf>
    <xf numFmtId="4" fontId="54" fillId="0" borderId="203" xfId="13" applyNumberFormat="1" applyFont="1" applyFill="1" applyBorder="1" applyProtection="1">
      <protection hidden="1"/>
    </xf>
    <xf numFmtId="4" fontId="54" fillId="0" borderId="203" xfId="13" applyNumberFormat="1" applyFont="1" applyFill="1" applyBorder="1" applyAlignment="1" applyProtection="1">
      <alignment horizontal="right"/>
      <protection hidden="1"/>
    </xf>
    <xf numFmtId="3" fontId="55" fillId="12" borderId="203" xfId="13" applyNumberFormat="1" applyFont="1" applyFill="1" applyBorder="1" applyProtection="1">
      <protection hidden="1"/>
    </xf>
    <xf numFmtId="3" fontId="55" fillId="12" borderId="201" xfId="13" applyNumberFormat="1" applyFont="1" applyFill="1" applyBorder="1" applyProtection="1">
      <protection hidden="1"/>
    </xf>
    <xf numFmtId="4" fontId="55" fillId="12" borderId="203" xfId="13" applyNumberFormat="1" applyFont="1" applyFill="1" applyBorder="1" applyProtection="1">
      <protection hidden="1"/>
    </xf>
    <xf numFmtId="3" fontId="55" fillId="12" borderId="203" xfId="23" applyNumberFormat="1" applyFont="1" applyFill="1" applyBorder="1" applyProtection="1">
      <protection hidden="1"/>
    </xf>
    <xf numFmtId="3" fontId="182" fillId="12" borderId="201" xfId="23" applyNumberFormat="1" applyFont="1" applyFill="1" applyBorder="1" applyProtection="1">
      <protection hidden="1"/>
    </xf>
    <xf numFmtId="4" fontId="181" fillId="12" borderId="203" xfId="23" applyNumberFormat="1" applyFont="1" applyFill="1" applyBorder="1" applyProtection="1">
      <protection hidden="1"/>
    </xf>
    <xf numFmtId="4" fontId="55" fillId="12" borderId="203" xfId="13" applyNumberFormat="1" applyFont="1" applyFill="1" applyBorder="1" applyAlignment="1">
      <alignment horizontal="right"/>
    </xf>
    <xf numFmtId="0" fontId="54" fillId="3" borderId="203" xfId="23" applyFont="1" applyFill="1" applyBorder="1" applyProtection="1">
      <protection hidden="1"/>
    </xf>
    <xf numFmtId="49" fontId="121" fillId="3" borderId="199" xfId="29" applyNumberFormat="1" applyFont="1" applyFill="1" applyBorder="1" applyAlignment="1" applyProtection="1">
      <protection hidden="1"/>
    </xf>
    <xf numFmtId="3" fontId="55" fillId="3" borderId="203" xfId="23" applyNumberFormat="1" applyFont="1" applyFill="1" applyBorder="1" applyProtection="1">
      <protection hidden="1"/>
    </xf>
    <xf numFmtId="3" fontId="55" fillId="3" borderId="203" xfId="13" applyNumberFormat="1" applyFont="1" applyFill="1" applyBorder="1" applyAlignment="1">
      <alignment horizontal="right"/>
    </xf>
    <xf numFmtId="0" fontId="55" fillId="3" borderId="203" xfId="13" applyFont="1" applyFill="1" applyBorder="1" applyProtection="1">
      <protection hidden="1"/>
    </xf>
    <xf numFmtId="3" fontId="181" fillId="3" borderId="201" xfId="23" applyNumberFormat="1" applyFont="1" applyFill="1" applyBorder="1" applyProtection="1">
      <protection hidden="1"/>
    </xf>
    <xf numFmtId="4" fontId="181" fillId="3" borderId="203" xfId="23" applyNumberFormat="1" applyFont="1" applyFill="1" applyBorder="1" applyProtection="1">
      <protection hidden="1"/>
    </xf>
    <xf numFmtId="4" fontId="55" fillId="3" borderId="203" xfId="13" applyNumberFormat="1" applyFont="1" applyFill="1" applyBorder="1" applyAlignment="1" applyProtection="1">
      <alignment horizontal="right"/>
      <protection hidden="1"/>
    </xf>
    <xf numFmtId="0" fontId="54" fillId="6" borderId="203" xfId="23" applyFont="1" applyFill="1" applyBorder="1" applyProtection="1">
      <protection hidden="1"/>
    </xf>
    <xf numFmtId="49" fontId="122" fillId="6" borderId="199" xfId="29" applyNumberFormat="1" applyFont="1" applyFill="1" applyBorder="1" applyAlignment="1" applyProtection="1">
      <protection hidden="1"/>
    </xf>
    <xf numFmtId="3" fontId="55" fillId="6" borderId="203" xfId="23" applyNumberFormat="1" applyFont="1" applyFill="1" applyBorder="1" applyProtection="1">
      <protection hidden="1"/>
    </xf>
    <xf numFmtId="4" fontId="55" fillId="6" borderId="203" xfId="23" applyNumberFormat="1" applyFont="1" applyFill="1" applyBorder="1" applyProtection="1">
      <protection hidden="1"/>
    </xf>
    <xf numFmtId="0" fontId="54" fillId="0" borderId="203" xfId="23" applyFont="1" applyBorder="1" applyProtection="1">
      <protection hidden="1"/>
    </xf>
    <xf numFmtId="49" fontId="122" fillId="0" borderId="199" xfId="29" applyNumberFormat="1" applyFont="1" applyBorder="1" applyAlignment="1" applyProtection="1">
      <protection hidden="1"/>
    </xf>
    <xf numFmtId="3" fontId="54" fillId="6" borderId="203" xfId="23" applyNumberFormat="1" applyFont="1" applyFill="1" applyBorder="1" applyProtection="1">
      <protection hidden="1"/>
    </xf>
    <xf numFmtId="4" fontId="54" fillId="6" borderId="203" xfId="23" applyNumberFormat="1" applyFont="1" applyFill="1" applyBorder="1" applyProtection="1">
      <protection hidden="1"/>
    </xf>
    <xf numFmtId="49" fontId="121" fillId="3" borderId="203" xfId="29" applyNumberFormat="1" applyFont="1" applyFill="1" applyBorder="1" applyAlignment="1" applyProtection="1">
      <protection hidden="1"/>
    </xf>
    <xf numFmtId="3" fontId="181" fillId="3" borderId="203" xfId="23" applyNumberFormat="1" applyFont="1" applyFill="1" applyBorder="1" applyProtection="1">
      <protection hidden="1"/>
    </xf>
    <xf numFmtId="4" fontId="182" fillId="3" borderId="203" xfId="23" applyNumberFormat="1" applyFont="1" applyFill="1" applyBorder="1" applyProtection="1">
      <protection hidden="1"/>
    </xf>
    <xf numFmtId="0" fontId="55" fillId="3" borderId="203" xfId="23" applyFont="1" applyFill="1" applyBorder="1" applyProtection="1">
      <protection hidden="1"/>
    </xf>
    <xf numFmtId="0" fontId="181" fillId="3" borderId="203" xfId="23" applyFont="1" applyFill="1" applyBorder="1" applyProtection="1">
      <protection hidden="1"/>
    </xf>
    <xf numFmtId="3" fontId="54" fillId="0" borderId="203" xfId="23" applyNumberFormat="1" applyFont="1" applyFill="1" applyBorder="1" applyProtection="1">
      <protection hidden="1"/>
    </xf>
    <xf numFmtId="4" fontId="54" fillId="0" borderId="203" xfId="23" applyNumberFormat="1" applyFont="1" applyFill="1" applyBorder="1" applyProtection="1">
      <protection hidden="1"/>
    </xf>
    <xf numFmtId="0" fontId="54" fillId="0" borderId="203" xfId="23" applyFont="1" applyFill="1" applyBorder="1" applyProtection="1">
      <protection hidden="1"/>
    </xf>
    <xf numFmtId="49" fontId="122" fillId="0" borderId="203" xfId="29" applyNumberFormat="1" applyFont="1" applyFill="1" applyBorder="1" applyAlignment="1" applyProtection="1">
      <alignment wrapText="1"/>
      <protection hidden="1"/>
    </xf>
    <xf numFmtId="4" fontId="55" fillId="0" borderId="203" xfId="13" applyNumberFormat="1" applyFont="1" applyFill="1" applyBorder="1" applyAlignment="1" applyProtection="1">
      <alignment horizontal="right"/>
      <protection hidden="1"/>
    </xf>
    <xf numFmtId="49" fontId="122" fillId="0" borderId="203" xfId="29" applyNumberFormat="1" applyFont="1" applyFill="1" applyBorder="1" applyAlignment="1" applyProtection="1">
      <protection hidden="1"/>
    </xf>
    <xf numFmtId="0" fontId="120" fillId="0" borderId="203" xfId="23" applyFont="1" applyFill="1" applyBorder="1" applyProtection="1">
      <protection hidden="1"/>
    </xf>
    <xf numFmtId="49" fontId="54" fillId="0" borderId="203" xfId="29" applyNumberFormat="1" applyFont="1" applyFill="1" applyBorder="1" applyAlignment="1" applyProtection="1">
      <protection hidden="1"/>
    </xf>
    <xf numFmtId="49" fontId="121" fillId="3" borderId="203" xfId="29" applyNumberFormat="1" applyFont="1" applyFill="1" applyBorder="1" applyAlignment="1" applyProtection="1">
      <alignment wrapText="1"/>
      <protection hidden="1"/>
    </xf>
    <xf numFmtId="3" fontId="55" fillId="3" borderId="198" xfId="13" applyNumberFormat="1" applyFont="1" applyFill="1" applyBorder="1" applyAlignment="1">
      <alignment horizontal="right"/>
    </xf>
    <xf numFmtId="0" fontId="181" fillId="3" borderId="203" xfId="13" applyFont="1" applyFill="1" applyBorder="1" applyProtection="1">
      <protection hidden="1"/>
    </xf>
    <xf numFmtId="0" fontId="55" fillId="0" borderId="203" xfId="13" applyFont="1" applyFill="1" applyBorder="1" applyProtection="1">
      <protection hidden="1"/>
    </xf>
    <xf numFmtId="3" fontId="55" fillId="0" borderId="203" xfId="23" applyNumberFormat="1" applyFont="1" applyFill="1" applyBorder="1" applyProtection="1">
      <protection hidden="1"/>
    </xf>
    <xf numFmtId="49" fontId="122" fillId="0" borderId="203" xfId="29" applyNumberFormat="1" applyFont="1" applyBorder="1" applyAlignment="1" applyProtection="1">
      <alignment wrapText="1"/>
      <protection hidden="1"/>
    </xf>
    <xf numFmtId="0" fontId="123" fillId="3" borderId="203" xfId="23" applyFont="1" applyFill="1" applyBorder="1" applyProtection="1">
      <protection hidden="1"/>
    </xf>
    <xf numFmtId="49" fontId="124" fillId="3" borderId="203" xfId="29" applyNumberFormat="1" applyFont="1" applyFill="1" applyBorder="1" applyAlignment="1" applyProtection="1">
      <alignment wrapText="1"/>
      <protection hidden="1"/>
    </xf>
    <xf numFmtId="0" fontId="124" fillId="3" borderId="203" xfId="13" applyFont="1" applyFill="1" applyBorder="1" applyProtection="1">
      <protection locked="0"/>
    </xf>
    <xf numFmtId="3" fontId="124" fillId="3" borderId="203" xfId="23" applyNumberFormat="1" applyFont="1" applyFill="1" applyBorder="1" applyProtection="1">
      <protection locked="0"/>
    </xf>
    <xf numFmtId="3" fontId="124" fillId="3" borderId="203" xfId="13" applyNumberFormat="1" applyFont="1" applyFill="1" applyBorder="1" applyAlignment="1" applyProtection="1">
      <alignment horizontal="right"/>
      <protection hidden="1"/>
    </xf>
    <xf numFmtId="0" fontId="183" fillId="3" borderId="203" xfId="13" applyFont="1" applyFill="1" applyBorder="1" applyProtection="1">
      <protection locked="0"/>
    </xf>
    <xf numFmtId="4" fontId="183" fillId="3" borderId="203" xfId="23" applyNumberFormat="1" applyFont="1" applyFill="1" applyBorder="1" applyProtection="1">
      <protection locked="0"/>
    </xf>
    <xf numFmtId="0" fontId="122" fillId="0" borderId="203" xfId="23" applyFont="1" applyFill="1" applyBorder="1" applyProtection="1">
      <protection hidden="1"/>
    </xf>
    <xf numFmtId="0" fontId="121" fillId="0" borderId="203" xfId="13" applyFont="1" applyFill="1" applyBorder="1" applyProtection="1">
      <protection locked="0"/>
    </xf>
    <xf numFmtId="3" fontId="121" fillId="0" borderId="203" xfId="23" applyNumberFormat="1" applyFont="1" applyFill="1" applyBorder="1" applyProtection="1">
      <protection locked="0"/>
    </xf>
    <xf numFmtId="4" fontId="121" fillId="0" borderId="203" xfId="23" applyNumberFormat="1" applyFont="1" applyFill="1" applyBorder="1" applyProtection="1">
      <protection locked="0"/>
    </xf>
    <xf numFmtId="0" fontId="122" fillId="0" borderId="203" xfId="13" applyFont="1" applyFill="1" applyBorder="1" applyProtection="1">
      <protection locked="0"/>
    </xf>
    <xf numFmtId="0" fontId="121" fillId="0" borderId="198" xfId="13" applyFont="1" applyFill="1" applyBorder="1" applyProtection="1">
      <protection locked="0"/>
    </xf>
    <xf numFmtId="3" fontId="121" fillId="0" borderId="198" xfId="23" applyNumberFormat="1" applyFont="1" applyFill="1" applyBorder="1" applyProtection="1">
      <protection locked="0"/>
    </xf>
    <xf numFmtId="3" fontId="55" fillId="12" borderId="203" xfId="23" applyNumberFormat="1" applyFont="1" applyFill="1" applyBorder="1" applyProtection="1"/>
    <xf numFmtId="3" fontId="184" fillId="12" borderId="201" xfId="23" applyNumberFormat="1" applyFont="1" applyFill="1" applyBorder="1" applyProtection="1">
      <protection hidden="1"/>
    </xf>
    <xf numFmtId="4" fontId="184" fillId="12" borderId="203" xfId="23" applyNumberFormat="1" applyFont="1" applyFill="1" applyBorder="1" applyProtection="1">
      <protection hidden="1"/>
    </xf>
    <xf numFmtId="0" fontId="54" fillId="0" borderId="203" xfId="23" applyFont="1" applyBorder="1" applyAlignment="1" applyProtection="1">
      <alignment horizontal="left"/>
      <protection hidden="1"/>
    </xf>
    <xf numFmtId="0" fontId="54" fillId="0" borderId="203" xfId="23" applyFont="1" applyBorder="1" applyAlignment="1" applyProtection="1">
      <alignment horizontal="left" vertical="center" wrapText="1"/>
      <protection hidden="1"/>
    </xf>
    <xf numFmtId="49" fontId="122" fillId="12" borderId="199" xfId="29" applyNumberFormat="1" applyFont="1" applyFill="1" applyBorder="1" applyAlignment="1" applyProtection="1">
      <protection hidden="1"/>
    </xf>
    <xf numFmtId="3" fontId="54" fillId="0" borderId="203" xfId="13" applyNumberFormat="1" applyFont="1" applyFill="1" applyBorder="1" applyAlignment="1" applyProtection="1">
      <protection hidden="1"/>
    </xf>
    <xf numFmtId="4" fontId="54" fillId="0" borderId="203" xfId="13" applyNumberFormat="1" applyFont="1" applyFill="1" applyBorder="1" applyAlignment="1" applyProtection="1">
      <protection hidden="1"/>
    </xf>
    <xf numFmtId="49" fontId="121" fillId="12" borderId="199" xfId="29" applyNumberFormat="1" applyFont="1" applyFill="1" applyBorder="1" applyAlignment="1" applyProtection="1">
      <protection hidden="1"/>
    </xf>
    <xf numFmtId="3" fontId="55" fillId="12" borderId="203" xfId="13" applyNumberFormat="1" applyFont="1" applyFill="1" applyBorder="1" applyAlignment="1" applyProtection="1">
      <alignment horizontal="right"/>
      <protection hidden="1"/>
    </xf>
    <xf numFmtId="3" fontId="182" fillId="12" borderId="201" xfId="13" applyNumberFormat="1" applyFont="1" applyFill="1" applyBorder="1" applyAlignment="1" applyProtection="1">
      <alignment horizontal="right"/>
      <protection hidden="1"/>
    </xf>
    <xf numFmtId="4" fontId="184" fillId="12" borderId="203" xfId="13" applyNumberFormat="1" applyFont="1" applyFill="1" applyBorder="1" applyAlignment="1" applyProtection="1">
      <alignment horizontal="right"/>
      <protection hidden="1"/>
    </xf>
    <xf numFmtId="0" fontId="47" fillId="0" borderId="167" xfId="22" applyFont="1" applyFill="1" applyBorder="1" applyAlignment="1">
      <alignment horizontal="center" vertical="center" wrapText="1"/>
    </xf>
    <xf numFmtId="0" fontId="47" fillId="0" borderId="198" xfId="22" applyFont="1" applyBorder="1" applyAlignment="1">
      <alignment horizontal="center" vertical="center" wrapText="1"/>
    </xf>
    <xf numFmtId="0" fontId="47" fillId="0" borderId="187" xfId="22" applyFont="1" applyFill="1" applyBorder="1" applyAlignment="1">
      <alignment vertical="center"/>
    </xf>
    <xf numFmtId="0" fontId="47" fillId="0" borderId="190" xfId="22" applyFont="1" applyFill="1" applyBorder="1" applyAlignment="1">
      <alignment vertical="center" wrapText="1"/>
    </xf>
    <xf numFmtId="0" fontId="45" fillId="0" borderId="56" xfId="22" applyFont="1" applyFill="1" applyBorder="1" applyAlignment="1">
      <alignment horizontal="center" vertical="center"/>
    </xf>
    <xf numFmtId="0" fontId="45" fillId="0" borderId="203" xfId="22" applyFont="1" applyFill="1" applyBorder="1" applyAlignment="1">
      <alignment horizontal="center" vertical="center"/>
    </xf>
    <xf numFmtId="2" fontId="45" fillId="0" borderId="191" xfId="22" applyNumberFormat="1" applyFont="1" applyFill="1" applyBorder="1" applyAlignment="1">
      <alignment horizontal="center" vertical="center"/>
    </xf>
    <xf numFmtId="3" fontId="45" fillId="0" borderId="191" xfId="22" applyNumberFormat="1" applyFont="1" applyFill="1" applyBorder="1" applyAlignment="1">
      <alignment horizontal="center" vertical="center"/>
    </xf>
    <xf numFmtId="4" fontId="45" fillId="0" borderId="191" xfId="22" applyNumberFormat="1" applyFont="1" applyFill="1" applyBorder="1" applyAlignment="1">
      <alignment horizontal="center" vertical="center"/>
    </xf>
    <xf numFmtId="4" fontId="45" fillId="0" borderId="169" xfId="14" applyNumberFormat="1" applyFont="1" applyFill="1" applyBorder="1" applyAlignment="1">
      <alignment horizontal="center" vertical="center"/>
    </xf>
    <xf numFmtId="0" fontId="85" fillId="0" borderId="203" xfId="22" applyFont="1" applyFill="1" applyBorder="1" applyAlignment="1" applyProtection="1">
      <alignment vertical="center" wrapText="1"/>
    </xf>
    <xf numFmtId="0" fontId="47" fillId="0" borderId="201" xfId="22" applyFont="1" applyFill="1" applyBorder="1" applyAlignment="1" applyProtection="1">
      <alignment horizontal="center" vertical="center"/>
      <protection locked="0"/>
    </xf>
    <xf numFmtId="2" fontId="45" fillId="0" borderId="203" xfId="22" applyNumberFormat="1" applyFont="1" applyFill="1" applyBorder="1" applyAlignment="1">
      <alignment horizontal="center" vertical="center"/>
    </xf>
    <xf numFmtId="2" fontId="47" fillId="0" borderId="203" xfId="22" applyNumberFormat="1" applyFont="1" applyFill="1" applyBorder="1" applyAlignment="1">
      <alignment horizontal="center" vertical="center"/>
    </xf>
    <xf numFmtId="3" fontId="45" fillId="0" borderId="203" xfId="22" applyNumberFormat="1" applyFont="1" applyFill="1" applyBorder="1" applyAlignment="1">
      <alignment horizontal="center" vertical="center"/>
    </xf>
    <xf numFmtId="3" fontId="47" fillId="0" borderId="201" xfId="16" applyNumberFormat="1" applyFont="1" applyFill="1" applyBorder="1" applyAlignment="1" applyProtection="1">
      <alignment horizontal="center" vertical="center"/>
      <protection locked="0"/>
    </xf>
    <xf numFmtId="4" fontId="45" fillId="0" borderId="203" xfId="22" applyNumberFormat="1" applyFont="1" applyFill="1" applyBorder="1" applyAlignment="1">
      <alignment horizontal="center" vertical="center"/>
    </xf>
    <xf numFmtId="4" fontId="47" fillId="0" borderId="203" xfId="22" applyNumberFormat="1" applyFont="1" applyFill="1" applyBorder="1" applyAlignment="1">
      <alignment horizontal="center" vertical="center"/>
    </xf>
    <xf numFmtId="4" fontId="47" fillId="0" borderId="203" xfId="14" applyNumberFormat="1" applyFont="1" applyFill="1" applyBorder="1" applyAlignment="1">
      <alignment horizontal="center" vertical="center"/>
    </xf>
    <xf numFmtId="0" fontId="102" fillId="0" borderId="201" xfId="22" applyFont="1" applyFill="1" applyBorder="1" applyAlignment="1" applyProtection="1">
      <alignment horizontal="center" vertical="center"/>
      <protection locked="0"/>
    </xf>
    <xf numFmtId="0" fontId="47" fillId="0" borderId="174" xfId="22" applyFont="1" applyFill="1" applyBorder="1" applyAlignment="1" applyProtection="1">
      <alignment horizontal="center" vertical="center"/>
      <protection locked="0"/>
    </xf>
    <xf numFmtId="3" fontId="47" fillId="0" borderId="174" xfId="16" applyNumberFormat="1" applyFont="1" applyFill="1" applyBorder="1" applyAlignment="1" applyProtection="1">
      <alignment horizontal="center" vertical="center"/>
      <protection locked="0"/>
    </xf>
    <xf numFmtId="4" fontId="47" fillId="0" borderId="173" xfId="14" applyNumberFormat="1" applyFont="1" applyFill="1" applyBorder="1" applyAlignment="1">
      <alignment horizontal="center" vertical="center"/>
    </xf>
    <xf numFmtId="0" fontId="47" fillId="0" borderId="203" xfId="22" applyFont="1" applyFill="1" applyBorder="1" applyAlignment="1">
      <alignment horizontal="left" vertical="center"/>
    </xf>
    <xf numFmtId="0" fontId="102" fillId="0" borderId="203" xfId="22" applyFont="1" applyFill="1" applyBorder="1" applyAlignment="1">
      <alignment horizontal="center" vertical="center" wrapText="1"/>
    </xf>
    <xf numFmtId="0" fontId="47" fillId="0" borderId="201" xfId="22" applyFont="1" applyFill="1" applyBorder="1" applyAlignment="1">
      <alignment horizontal="center" vertical="center"/>
    </xf>
    <xf numFmtId="3" fontId="47" fillId="0" borderId="201" xfId="22" applyNumberFormat="1" applyFont="1" applyFill="1" applyBorder="1" applyAlignment="1" applyProtection="1">
      <alignment horizontal="center" vertical="center"/>
      <protection locked="0"/>
    </xf>
    <xf numFmtId="0" fontId="47" fillId="0" borderId="203" xfId="16" applyFont="1" applyFill="1" applyBorder="1" applyAlignment="1">
      <alignment horizontal="center" vertical="center"/>
    </xf>
    <xf numFmtId="0" fontId="102" fillId="0" borderId="201" xfId="22" applyFont="1" applyFill="1" applyBorder="1" applyAlignment="1">
      <alignment horizontal="center" vertical="center"/>
    </xf>
    <xf numFmtId="0" fontId="47" fillId="0" borderId="203" xfId="22" applyFont="1" applyFill="1" applyBorder="1" applyAlignment="1">
      <alignment horizontal="center" vertical="center"/>
    </xf>
    <xf numFmtId="0" fontId="47" fillId="0" borderId="169" xfId="16" applyFont="1" applyFill="1" applyBorder="1" applyAlignment="1">
      <alignment horizontal="center" vertical="center"/>
    </xf>
    <xf numFmtId="0" fontId="47" fillId="0" borderId="199" xfId="22" applyFont="1" applyBorder="1" applyAlignment="1"/>
    <xf numFmtId="0" fontId="47" fillId="0" borderId="201" xfId="22" applyFont="1" applyBorder="1" applyAlignment="1"/>
    <xf numFmtId="0" fontId="47" fillId="0" borderId="203" xfId="22" applyFont="1" applyFill="1" applyBorder="1" applyAlignment="1" applyProtection="1">
      <alignment horizontal="center" vertical="center"/>
      <protection locked="0"/>
    </xf>
    <xf numFmtId="0" fontId="47" fillId="0" borderId="201" xfId="22" applyFont="1" applyFill="1" applyBorder="1" applyAlignment="1">
      <alignment horizontal="center" wrapText="1"/>
    </xf>
    <xf numFmtId="0" fontId="47" fillId="0" borderId="203" xfId="22" applyFont="1" applyFill="1" applyBorder="1" applyAlignment="1">
      <alignment horizontal="center" wrapText="1"/>
    </xf>
    <xf numFmtId="0" fontId="47" fillId="0" borderId="203" xfId="16" applyFont="1" applyFill="1" applyBorder="1" applyAlignment="1">
      <alignment horizontal="center" wrapText="1"/>
    </xf>
    <xf numFmtId="0" fontId="47" fillId="0" borderId="203" xfId="22" applyFont="1" applyBorder="1" applyAlignment="1">
      <alignment wrapText="1"/>
    </xf>
    <xf numFmtId="0" fontId="47" fillId="0" borderId="203" xfId="22" applyFont="1" applyFill="1" applyBorder="1" applyAlignment="1">
      <alignment horizontal="center"/>
    </xf>
    <xf numFmtId="0" fontId="47" fillId="0" borderId="201" xfId="22" applyFont="1" applyFill="1" applyBorder="1" applyAlignment="1">
      <alignment horizontal="center"/>
    </xf>
    <xf numFmtId="3" fontId="45" fillId="0" borderId="173" xfId="22" applyNumberFormat="1" applyFont="1" applyFill="1" applyBorder="1" applyAlignment="1">
      <alignment horizontal="center" vertical="center"/>
    </xf>
    <xf numFmtId="0" fontId="47" fillId="0" borderId="203" xfId="16" applyFont="1" applyFill="1" applyBorder="1" applyAlignment="1">
      <alignment horizontal="center"/>
    </xf>
    <xf numFmtId="0" fontId="45" fillId="0" borderId="203" xfId="22" applyFont="1" applyFill="1" applyBorder="1" applyAlignment="1">
      <alignment horizontal="center"/>
    </xf>
    <xf numFmtId="2" fontId="45" fillId="0" borderId="173" xfId="22" applyNumberFormat="1" applyFont="1" applyFill="1" applyBorder="1" applyAlignment="1">
      <alignment horizontal="center" vertical="center"/>
    </xf>
    <xf numFmtId="3" fontId="45" fillId="0" borderId="203" xfId="22" applyNumberFormat="1" applyFont="1" applyFill="1" applyBorder="1" applyAlignment="1">
      <alignment horizontal="center"/>
    </xf>
    <xf numFmtId="4" fontId="45" fillId="0" borderId="173" xfId="22" applyNumberFormat="1" applyFont="1" applyFill="1" applyBorder="1" applyAlignment="1">
      <alignment horizontal="center" vertical="center"/>
    </xf>
    <xf numFmtId="4" fontId="45" fillId="0" borderId="203" xfId="22" applyNumberFormat="1" applyFont="1" applyFill="1" applyBorder="1" applyAlignment="1">
      <alignment horizontal="center"/>
    </xf>
    <xf numFmtId="0" fontId="45" fillId="0" borderId="174" xfId="22" applyFont="1" applyFill="1" applyBorder="1" applyAlignment="1">
      <alignment horizontal="center"/>
    </xf>
    <xf numFmtId="164" fontId="43" fillId="2" borderId="195" xfId="48" applyNumberFormat="1" applyFont="1" applyFill="1" applyBorder="1" applyProtection="1">
      <alignment vertical="center"/>
    </xf>
    <xf numFmtId="164" fontId="43" fillId="2" borderId="196" xfId="48" applyNumberFormat="1" applyFont="1" applyFill="1" applyBorder="1" applyAlignment="1" applyProtection="1">
      <alignment horizontal="right" vertical="center"/>
    </xf>
    <xf numFmtId="165" fontId="73" fillId="0" borderId="195" xfId="43" applyNumberFormat="1" applyFont="1" applyBorder="1" applyAlignment="1" applyProtection="1">
      <alignment horizontal="left" vertical="center" indent="1"/>
    </xf>
    <xf numFmtId="165" fontId="73" fillId="0" borderId="197" xfId="43" applyNumberFormat="1" applyFont="1" applyBorder="1" applyAlignment="1" applyProtection="1">
      <alignment horizontal="left" vertical="center" indent="1"/>
    </xf>
    <xf numFmtId="4" fontId="44" fillId="0" borderId="196" xfId="43" applyNumberFormat="1" applyFont="1" applyBorder="1" applyAlignment="1" applyProtection="1">
      <alignment horizontal="left" vertical="center" indent="1"/>
    </xf>
    <xf numFmtId="3" fontId="44" fillId="0" borderId="197" xfId="43" applyNumberFormat="1" applyFont="1" applyBorder="1" applyAlignment="1" applyProtection="1">
      <alignment horizontal="left" vertical="center" indent="1"/>
    </xf>
    <xf numFmtId="0" fontId="59" fillId="0" borderId="203" xfId="15" applyFont="1" applyBorder="1"/>
    <xf numFmtId="0" fontId="185" fillId="6" borderId="203" xfId="9" applyFont="1" applyFill="1" applyBorder="1" applyAlignment="1" applyProtection="1"/>
    <xf numFmtId="165" fontId="72" fillId="0" borderId="195" xfId="43" applyNumberFormat="1" applyFont="1" applyBorder="1" applyAlignment="1" applyProtection="1">
      <alignment horizontal="left" vertical="center"/>
    </xf>
    <xf numFmtId="165" fontId="72" fillId="0" borderId="197" xfId="43" applyNumberFormat="1" applyFont="1" applyBorder="1" applyAlignment="1" applyProtection="1">
      <alignment horizontal="left" vertical="center"/>
    </xf>
    <xf numFmtId="4" fontId="48" fillId="0" borderId="196" xfId="43" applyNumberFormat="1" applyFont="1" applyBorder="1" applyAlignment="1" applyProtection="1">
      <alignment horizontal="left" vertical="center"/>
    </xf>
    <xf numFmtId="3" fontId="48" fillId="0" borderId="197" xfId="43" applyNumberFormat="1" applyFont="1" applyBorder="1" applyAlignment="1" applyProtection="1">
      <alignment horizontal="left" vertical="center"/>
    </xf>
    <xf numFmtId="0" fontId="47" fillId="2" borderId="199" xfId="15" applyFont="1" applyFill="1" applyBorder="1" applyAlignment="1">
      <alignment horizontal="center" vertical="center" wrapText="1"/>
    </xf>
    <xf numFmtId="0" fontId="47" fillId="2" borderId="203" xfId="15" applyFont="1" applyFill="1" applyBorder="1" applyAlignment="1">
      <alignment horizontal="center" vertical="center" wrapText="1"/>
    </xf>
    <xf numFmtId="0" fontId="47" fillId="0" borderId="203" xfId="15" applyFont="1" applyBorder="1" applyAlignment="1">
      <alignment horizontal="center" vertical="center" wrapText="1"/>
    </xf>
    <xf numFmtId="3" fontId="47" fillId="0" borderId="203" xfId="15" applyNumberFormat="1" applyFont="1" applyBorder="1" applyAlignment="1">
      <alignment horizontal="center" vertical="center" wrapText="1"/>
    </xf>
    <xf numFmtId="4" fontId="47" fillId="0" borderId="203" xfId="15" applyNumberFormat="1" applyFont="1" applyBorder="1" applyAlignment="1">
      <alignment horizontal="center" vertical="center" wrapText="1"/>
    </xf>
    <xf numFmtId="49" fontId="45" fillId="2" borderId="203" xfId="15" applyNumberFormat="1" applyFont="1" applyFill="1" applyBorder="1"/>
    <xf numFmtId="49" fontId="45" fillId="2" borderId="199" xfId="15" applyNumberFormat="1" applyFont="1" applyFill="1" applyBorder="1" applyAlignment="1">
      <alignment vertical="center"/>
    </xf>
    <xf numFmtId="49" fontId="45" fillId="2" borderId="200" xfId="15" applyNumberFormat="1" applyFont="1" applyFill="1" applyBorder="1" applyAlignment="1">
      <alignment vertical="center"/>
    </xf>
    <xf numFmtId="0" fontId="45" fillId="0" borderId="203" xfId="15" applyFont="1" applyBorder="1" applyAlignment="1">
      <alignment horizontal="center"/>
    </xf>
    <xf numFmtId="3" fontId="45" fillId="0" borderId="203" xfId="15" applyNumberFormat="1" applyFont="1" applyBorder="1" applyAlignment="1">
      <alignment horizontal="center"/>
    </xf>
    <xf numFmtId="49" fontId="45" fillId="2" borderId="201" xfId="15" applyNumberFormat="1" applyFont="1" applyFill="1" applyBorder="1" applyAlignment="1">
      <alignment vertical="center"/>
    </xf>
    <xf numFmtId="0" fontId="85" fillId="0" borderId="203" xfId="15" applyFont="1" applyBorder="1" applyAlignment="1">
      <alignment horizontal="center" vertical="center"/>
    </xf>
    <xf numFmtId="0" fontId="85" fillId="0" borderId="203" xfId="15" applyFont="1" applyBorder="1" applyAlignment="1">
      <alignment vertical="center" wrapText="1"/>
    </xf>
    <xf numFmtId="0" fontId="85" fillId="0" borderId="203" xfId="15" applyFont="1" applyBorder="1" applyAlignment="1">
      <alignment horizontal="center" vertical="center" wrapText="1"/>
    </xf>
    <xf numFmtId="0" fontId="47" fillId="0" borderId="203" xfId="15" applyFont="1" applyBorder="1" applyAlignment="1">
      <alignment horizontal="center" vertical="center"/>
    </xf>
    <xf numFmtId="3" fontId="47" fillId="0" borderId="203" xfId="15" applyNumberFormat="1" applyFont="1" applyBorder="1" applyAlignment="1">
      <alignment horizontal="center" vertical="center"/>
    </xf>
    <xf numFmtId="4" fontId="47" fillId="0" borderId="203" xfId="15" applyNumberFormat="1" applyFont="1" applyBorder="1" applyAlignment="1">
      <alignment horizontal="center" vertical="center"/>
    </xf>
    <xf numFmtId="0" fontId="96" fillId="0" borderId="203" xfId="15" applyFont="1" applyBorder="1" applyAlignment="1">
      <alignment horizontal="center" vertical="center"/>
    </xf>
    <xf numFmtId="0" fontId="96" fillId="0" borderId="203" xfId="15" applyFont="1" applyBorder="1" applyAlignment="1">
      <alignment vertical="center" wrapText="1"/>
    </xf>
    <xf numFmtId="0" fontId="105" fillId="0" borderId="203" xfId="15" applyFont="1" applyBorder="1" applyAlignment="1">
      <alignment horizontal="center" vertical="center"/>
    </xf>
    <xf numFmtId="4" fontId="105" fillId="0" borderId="203" xfId="15" applyNumberFormat="1" applyFont="1" applyBorder="1" applyAlignment="1">
      <alignment horizontal="center" vertical="center" wrapText="1"/>
    </xf>
    <xf numFmtId="3" fontId="96" fillId="0" borderId="203" xfId="15" applyNumberFormat="1" applyFont="1" applyBorder="1" applyAlignment="1">
      <alignment horizontal="center" vertical="center"/>
    </xf>
    <xf numFmtId="0" fontId="125" fillId="0" borderId="203" xfId="15" applyFont="1" applyBorder="1" applyAlignment="1">
      <alignment horizontal="center" vertical="center"/>
    </xf>
    <xf numFmtId="4" fontId="186" fillId="0" borderId="203" xfId="15" applyNumberFormat="1" applyFont="1" applyBorder="1" applyAlignment="1">
      <alignment horizontal="center" vertical="center"/>
    </xf>
    <xf numFmtId="0" fontId="81" fillId="0" borderId="203" xfId="15" applyFont="1" applyBorder="1" applyAlignment="1">
      <alignment horizontal="center" vertical="center"/>
    </xf>
    <xf numFmtId="0" fontId="81" fillId="0" borderId="203" xfId="15" applyFont="1" applyBorder="1" applyAlignment="1">
      <alignment vertical="center" wrapText="1"/>
    </xf>
    <xf numFmtId="4" fontId="85" fillId="0" borderId="203" xfId="15" applyNumberFormat="1" applyFont="1" applyBorder="1" applyAlignment="1">
      <alignment horizontal="center" vertical="center" wrapText="1"/>
    </xf>
    <xf numFmtId="3" fontId="45" fillId="0" borderId="203" xfId="15" applyNumberFormat="1" applyFont="1" applyBorder="1" applyAlignment="1">
      <alignment horizontal="center" vertical="center"/>
    </xf>
    <xf numFmtId="0" fontId="69" fillId="0" borderId="203" xfId="15" applyFont="1" applyBorder="1" applyAlignment="1">
      <alignment horizontal="center" vertical="center"/>
    </xf>
    <xf numFmtId="0" fontId="45" fillId="0" borderId="203" xfId="15" applyFont="1" applyBorder="1" applyAlignment="1">
      <alignment horizontal="center" vertical="center"/>
    </xf>
    <xf numFmtId="4" fontId="81" fillId="0" borderId="203" xfId="15" applyNumberFormat="1" applyFont="1" applyBorder="1" applyAlignment="1">
      <alignment horizontal="center" vertical="center" wrapText="1"/>
    </xf>
    <xf numFmtId="0" fontId="81" fillId="0" borderId="203" xfId="15" applyFont="1" applyBorder="1" applyAlignment="1">
      <alignment horizontal="center" vertical="center" wrapText="1"/>
    </xf>
    <xf numFmtId="0" fontId="186" fillId="0" borderId="203" xfId="15" applyFont="1" applyBorder="1" applyAlignment="1">
      <alignment horizontal="center" vertical="center"/>
    </xf>
    <xf numFmtId="4" fontId="187" fillId="0" borderId="203" xfId="15" applyNumberFormat="1" applyFont="1" applyBorder="1" applyAlignment="1">
      <alignment horizontal="center" vertical="center"/>
    </xf>
    <xf numFmtId="0" fontId="47" fillId="0" borderId="206" xfId="15" applyFont="1" applyBorder="1" applyAlignment="1">
      <alignment horizontal="center"/>
    </xf>
    <xf numFmtId="4" fontId="188" fillId="0" borderId="0" xfId="0" applyNumberFormat="1" applyFont="1"/>
    <xf numFmtId="0" fontId="36" fillId="6" borderId="0" xfId="17" applyFont="1" applyFill="1" applyAlignment="1">
      <alignment horizontal="center"/>
    </xf>
    <xf numFmtId="0" fontId="35" fillId="6" borderId="0" xfId="17" applyFont="1" applyFill="1" applyAlignment="1">
      <alignment horizontal="left"/>
    </xf>
    <xf numFmtId="0" fontId="27" fillId="6" borderId="0" xfId="17" applyFont="1" applyFill="1" applyAlignment="1">
      <alignment horizontal="left"/>
    </xf>
    <xf numFmtId="0" fontId="50" fillId="0" borderId="10" xfId="0" applyFont="1" applyFill="1" applyBorder="1" applyAlignment="1" applyProtection="1">
      <alignment horizontal="center" vertical="center" textRotation="90" wrapText="1"/>
    </xf>
    <xf numFmtId="0" fontId="50" fillId="0" borderId="10" xfId="0" applyFont="1" applyFill="1" applyBorder="1" applyAlignment="1" applyProtection="1">
      <alignment horizontal="center" vertical="center" wrapText="1"/>
    </xf>
    <xf numFmtId="0" fontId="52" fillId="0" borderId="10" xfId="0" applyFont="1" applyFill="1" applyBorder="1" applyAlignment="1" applyProtection="1">
      <alignment horizontal="center" vertical="center" wrapText="1"/>
    </xf>
    <xf numFmtId="3" fontId="50" fillId="0" borderId="10" xfId="0" applyNumberFormat="1" applyFont="1" applyFill="1" applyBorder="1" applyAlignment="1" applyProtection="1">
      <alignment horizontal="center" vertical="center" wrapText="1"/>
    </xf>
    <xf numFmtId="165" fontId="44" fillId="0" borderId="3" xfId="43" applyNumberFormat="1" applyFont="1" applyFill="1" applyBorder="1" applyAlignment="1" applyProtection="1">
      <alignment horizontal="center" vertical="center"/>
    </xf>
    <xf numFmtId="165" fontId="44" fillId="0" borderId="5" xfId="43" applyNumberFormat="1" applyFont="1" applyFill="1" applyBorder="1" applyAlignment="1" applyProtection="1">
      <alignment horizontal="center" vertical="center"/>
    </xf>
    <xf numFmtId="3" fontId="50" fillId="0" borderId="10" xfId="0" applyNumberFormat="1" applyFont="1" applyFill="1" applyBorder="1" applyAlignment="1" applyProtection="1">
      <alignment horizontal="center" vertical="center" textRotation="90" wrapText="1"/>
    </xf>
    <xf numFmtId="165" fontId="47" fillId="0" borderId="3" xfId="43" applyNumberFormat="1" applyFont="1" applyBorder="1" applyAlignment="1" applyProtection="1">
      <alignment horizontal="center" vertical="center"/>
    </xf>
    <xf numFmtId="165" fontId="47" fillId="0" borderId="5" xfId="43" applyNumberFormat="1" applyFont="1" applyBorder="1" applyAlignment="1" applyProtection="1">
      <alignment horizontal="center" vertical="center"/>
    </xf>
    <xf numFmtId="0" fontId="47" fillId="6" borderId="10" xfId="17" applyFont="1" applyFill="1" applyBorder="1" applyAlignment="1" applyProtection="1">
      <alignment horizontal="center" vertical="center" wrapText="1"/>
    </xf>
    <xf numFmtId="0" fontId="47" fillId="0" borderId="10" xfId="17" applyFont="1" applyFill="1" applyBorder="1" applyAlignment="1" applyProtection="1">
      <alignment horizontal="center" vertical="center" wrapText="1"/>
    </xf>
    <xf numFmtId="0" fontId="47" fillId="6" borderId="10" xfId="0" applyFont="1" applyFill="1" applyBorder="1" applyAlignment="1" applyProtection="1">
      <alignment horizontal="center" vertical="center" wrapText="1"/>
    </xf>
    <xf numFmtId="0" fontId="47" fillId="6" borderId="10" xfId="0" applyFont="1" applyFill="1" applyBorder="1" applyAlignment="1" applyProtection="1">
      <alignment horizontal="center" vertical="center" textRotation="90" wrapText="1"/>
    </xf>
    <xf numFmtId="0" fontId="47" fillId="0" borderId="10" xfId="0" applyFont="1" applyFill="1" applyBorder="1" applyAlignment="1" applyProtection="1">
      <alignment horizontal="center" vertical="center" textRotation="90" wrapText="1"/>
    </xf>
    <xf numFmtId="0" fontId="47" fillId="0" borderId="10" xfId="17" applyFont="1" applyBorder="1" applyAlignment="1" applyProtection="1">
      <alignment horizontal="center" vertical="center" wrapText="1"/>
    </xf>
    <xf numFmtId="0" fontId="47" fillId="6" borderId="10" xfId="39" applyFont="1" applyFill="1" applyBorder="1" applyAlignment="1" applyProtection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99" fillId="0" borderId="141" xfId="0" applyFont="1" applyFill="1" applyBorder="1" applyAlignment="1">
      <alignment horizontal="center" vertical="center"/>
    </xf>
    <xf numFmtId="0" fontId="99" fillId="0" borderId="48" xfId="0" applyFont="1" applyFill="1" applyBorder="1" applyAlignment="1">
      <alignment horizontal="center" vertical="center"/>
    </xf>
    <xf numFmtId="0" fontId="99" fillId="0" borderId="131" xfId="0" applyFont="1" applyFill="1" applyBorder="1" applyAlignment="1">
      <alignment horizontal="center" vertical="center"/>
    </xf>
    <xf numFmtId="0" fontId="99" fillId="0" borderId="45" xfId="0" applyFont="1" applyFill="1" applyBorder="1" applyAlignment="1">
      <alignment horizontal="center" vertical="center"/>
    </xf>
    <xf numFmtId="0" fontId="99" fillId="0" borderId="57" xfId="0" applyFont="1" applyFill="1" applyBorder="1" applyAlignment="1">
      <alignment horizontal="center" vertical="center"/>
    </xf>
    <xf numFmtId="0" fontId="99" fillId="0" borderId="60" xfId="0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horizontal="center" vertical="center" wrapText="1"/>
    </xf>
    <xf numFmtId="0" fontId="51" fillId="0" borderId="44" xfId="0" applyFont="1" applyFill="1" applyBorder="1" applyAlignment="1">
      <alignment horizontal="center" vertical="center" wrapText="1"/>
    </xf>
    <xf numFmtId="0" fontId="46" fillId="0" borderId="3" xfId="43" applyNumberFormat="1" applyFont="1" applyBorder="1" applyAlignment="1" applyProtection="1">
      <alignment horizontal="center" vertical="center"/>
    </xf>
    <xf numFmtId="0" fontId="46" fillId="0" borderId="5" xfId="43" applyNumberFormat="1" applyFont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5" fillId="0" borderId="3" xfId="43" applyNumberFormat="1" applyFont="1" applyBorder="1" applyAlignment="1" applyProtection="1">
      <alignment horizontal="center" vertical="center"/>
    </xf>
    <xf numFmtId="0" fontId="5" fillId="0" borderId="5" xfId="43" applyNumberFormat="1" applyFont="1" applyBorder="1" applyAlignment="1" applyProtection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 wrapText="1"/>
    </xf>
    <xf numFmtId="165" fontId="101" fillId="0" borderId="3" xfId="43" applyNumberFormat="1" applyFont="1" applyBorder="1" applyAlignment="1" applyProtection="1">
      <alignment horizontal="center" vertical="center"/>
    </xf>
    <xf numFmtId="165" fontId="101" fillId="0" borderId="5" xfId="43" applyNumberFormat="1" applyFont="1" applyBorder="1" applyAlignment="1" applyProtection="1">
      <alignment horizontal="center" vertical="center"/>
    </xf>
    <xf numFmtId="0" fontId="45" fillId="0" borderId="140" xfId="0" applyFont="1" applyFill="1" applyBorder="1" applyAlignment="1" applyProtection="1">
      <alignment horizontal="center" vertical="center"/>
    </xf>
    <xf numFmtId="0" fontId="45" fillId="0" borderId="8" xfId="0" applyFont="1" applyFill="1" applyBorder="1" applyAlignment="1" applyProtection="1">
      <alignment horizontal="center" vertical="center"/>
    </xf>
    <xf numFmtId="0" fontId="47" fillId="0" borderId="9" xfId="0" applyFont="1" applyFill="1" applyBorder="1" applyAlignment="1" applyProtection="1">
      <alignment horizontal="center" vertical="center"/>
    </xf>
    <xf numFmtId="0" fontId="45" fillId="0" borderId="26" xfId="0" applyFont="1" applyFill="1" applyBorder="1" applyAlignment="1" applyProtection="1">
      <alignment horizontal="center" vertical="center"/>
    </xf>
    <xf numFmtId="0" fontId="45" fillId="0" borderId="32" xfId="0" applyFont="1" applyFill="1" applyBorder="1" applyAlignment="1" applyProtection="1">
      <alignment horizontal="center" vertical="center"/>
    </xf>
    <xf numFmtId="0" fontId="126" fillId="0" borderId="27" xfId="0" applyFont="1" applyBorder="1" applyAlignment="1" applyProtection="1">
      <alignment horizontal="left" vertical="center" textRotation="90" wrapText="1"/>
    </xf>
    <xf numFmtId="0" fontId="126" fillId="0" borderId="44" xfId="0" applyFont="1" applyBorder="1" applyAlignment="1" applyProtection="1">
      <alignment horizontal="left" vertical="center" textRotation="90" wrapText="1"/>
    </xf>
    <xf numFmtId="0" fontId="45" fillId="0" borderId="27" xfId="0" applyFont="1" applyFill="1" applyBorder="1" applyAlignment="1" applyProtection="1">
      <alignment horizontal="center" vertical="center" wrapText="1"/>
    </xf>
    <xf numFmtId="0" fontId="45" fillId="0" borderId="38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 applyProtection="1">
      <alignment horizontal="center" vertical="center" wrapText="1"/>
    </xf>
    <xf numFmtId="0" fontId="45" fillId="0" borderId="12" xfId="0" applyFont="1" applyFill="1" applyBorder="1" applyAlignment="1" applyProtection="1">
      <alignment horizontal="center" vertical="center" wrapText="1"/>
    </xf>
    <xf numFmtId="0" fontId="45" fillId="0" borderId="13" xfId="0" applyFont="1" applyFill="1" applyBorder="1" applyAlignment="1" applyProtection="1">
      <alignment horizontal="center" vertical="center" wrapText="1"/>
    </xf>
    <xf numFmtId="0" fontId="47" fillId="0" borderId="139" xfId="0" applyFont="1" applyFill="1" applyBorder="1" applyAlignment="1" applyProtection="1">
      <alignment horizontal="center" vertical="center" wrapText="1"/>
    </xf>
    <xf numFmtId="0" fontId="47" fillId="0" borderId="131" xfId="0" applyFont="1" applyFill="1" applyBorder="1" applyAlignment="1" applyProtection="1">
      <alignment horizontal="center" vertical="center" wrapText="1"/>
    </xf>
    <xf numFmtId="0" fontId="47" fillId="0" borderId="34" xfId="0" applyFont="1" applyFill="1" applyBorder="1" applyAlignment="1" applyProtection="1">
      <alignment horizontal="center" vertical="center" wrapText="1"/>
    </xf>
    <xf numFmtId="0" fontId="47" fillId="0" borderId="36" xfId="0" applyFont="1" applyFill="1" applyBorder="1" applyAlignment="1" applyProtection="1">
      <alignment horizontal="center" vertical="center" wrapText="1"/>
    </xf>
    <xf numFmtId="0" fontId="164" fillId="0" borderId="3" xfId="43" applyNumberFormat="1" applyFont="1" applyBorder="1" applyAlignment="1" applyProtection="1">
      <alignment horizontal="center" vertical="center"/>
    </xf>
    <xf numFmtId="0" fontId="164" fillId="0" borderId="5" xfId="43" applyNumberFormat="1" applyFont="1" applyBorder="1" applyAlignment="1" applyProtection="1">
      <alignment horizontal="center" vertical="center"/>
    </xf>
    <xf numFmtId="0" fontId="145" fillId="0" borderId="164" xfId="0" applyFont="1" applyBorder="1" applyAlignment="1">
      <alignment horizontal="center" vertical="center" wrapText="1"/>
    </xf>
    <xf numFmtId="0" fontId="145" fillId="0" borderId="165" xfId="0" applyFont="1" applyBorder="1" applyAlignment="1">
      <alignment horizontal="center" vertical="center" wrapText="1"/>
    </xf>
    <xf numFmtId="0" fontId="145" fillId="0" borderId="166" xfId="0" applyFont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vertical="center" wrapText="1"/>
    </xf>
    <xf numFmtId="0" fontId="146" fillId="0" borderId="163" xfId="0" applyFont="1" applyBorder="1" applyAlignment="1">
      <alignment horizontal="center" vertical="center" wrapText="1"/>
    </xf>
    <xf numFmtId="0" fontId="146" fillId="0" borderId="167" xfId="0" applyFont="1" applyBorder="1" applyAlignment="1">
      <alignment horizontal="center" vertical="center" wrapText="1"/>
    </xf>
    <xf numFmtId="0" fontId="146" fillId="0" borderId="164" xfId="0" applyFont="1" applyBorder="1" applyAlignment="1">
      <alignment horizontal="center" vertical="center" wrapText="1"/>
    </xf>
    <xf numFmtId="0" fontId="146" fillId="0" borderId="165" xfId="0" applyFont="1" applyBorder="1" applyAlignment="1">
      <alignment horizontal="center" vertical="center" wrapText="1"/>
    </xf>
    <xf numFmtId="0" fontId="146" fillId="0" borderId="166" xfId="0" applyFont="1" applyBorder="1" applyAlignment="1">
      <alignment horizontal="center" vertical="center" wrapText="1"/>
    </xf>
    <xf numFmtId="0" fontId="57" fillId="0" borderId="3" xfId="43" applyNumberFormat="1" applyFont="1" applyBorder="1" applyAlignment="1" applyProtection="1">
      <alignment horizontal="center" vertical="center"/>
    </xf>
    <xf numFmtId="0" fontId="57" fillId="0" borderId="5" xfId="43" applyNumberFormat="1" applyFont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7" fillId="0" borderId="3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14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143" xfId="0" applyFont="1" applyFill="1" applyBorder="1" applyAlignment="1">
      <alignment horizontal="center" vertical="center"/>
    </xf>
    <xf numFmtId="0" fontId="2" fillId="0" borderId="14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32" fillId="0" borderId="139" xfId="0" applyFont="1" applyFill="1" applyBorder="1" applyAlignment="1">
      <alignment horizontal="center" vertical="center"/>
    </xf>
    <xf numFmtId="0" fontId="32" fillId="0" borderId="145" xfId="0" applyFont="1" applyFill="1" applyBorder="1" applyAlignment="1">
      <alignment horizontal="center" vertical="center"/>
    </xf>
    <xf numFmtId="0" fontId="32" fillId="0" borderId="14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147" xfId="0" applyFont="1" applyFill="1" applyBorder="1" applyAlignment="1">
      <alignment horizontal="center" vertical="center" wrapText="1"/>
    </xf>
    <xf numFmtId="0" fontId="32" fillId="0" borderId="143" xfId="0" applyFont="1" applyFill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38" xfId="0" applyFont="1" applyFill="1" applyBorder="1" applyAlignment="1">
      <alignment horizontal="center" vertical="center" wrapText="1"/>
    </xf>
    <xf numFmtId="0" fontId="32" fillId="0" borderId="149" xfId="0" applyFont="1" applyFill="1" applyBorder="1" applyAlignment="1">
      <alignment horizontal="center" vertical="center"/>
    </xf>
    <xf numFmtId="0" fontId="32" fillId="0" borderId="150" xfId="0" applyFont="1" applyFill="1" applyBorder="1" applyAlignment="1">
      <alignment horizontal="center" vertical="center"/>
    </xf>
    <xf numFmtId="0" fontId="32" fillId="0" borderId="151" xfId="0" applyFont="1" applyFill="1" applyBorder="1" applyAlignment="1">
      <alignment horizontal="center" vertical="center" wrapText="1"/>
    </xf>
    <xf numFmtId="0" fontId="32" fillId="0" borderId="145" xfId="0" applyFont="1" applyFill="1" applyBorder="1" applyAlignment="1">
      <alignment horizontal="center" vertical="center" wrapText="1"/>
    </xf>
    <xf numFmtId="0" fontId="32" fillId="0" borderId="15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53" xfId="0" applyFont="1" applyFill="1" applyBorder="1" applyAlignment="1">
      <alignment horizontal="center" vertical="center" wrapText="1"/>
    </xf>
    <xf numFmtId="0" fontId="32" fillId="0" borderId="119" xfId="0" applyFont="1" applyFill="1" applyBorder="1" applyAlignment="1">
      <alignment horizontal="center" vertical="center" wrapText="1"/>
    </xf>
    <xf numFmtId="0" fontId="32" fillId="0" borderId="154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95" xfId="43" applyNumberFormat="1" applyFont="1" applyBorder="1" applyAlignment="1" applyProtection="1">
      <alignment horizontal="center" vertical="center"/>
    </xf>
    <xf numFmtId="0" fontId="5" fillId="0" borderId="197" xfId="43" applyNumberFormat="1" applyFont="1" applyBorder="1" applyAlignment="1" applyProtection="1">
      <alignment horizontal="center" vertical="center"/>
    </xf>
    <xf numFmtId="0" fontId="47" fillId="0" borderId="198" xfId="0" applyFont="1" applyBorder="1" applyAlignment="1">
      <alignment horizontal="center" vertical="center" wrapText="1"/>
    </xf>
    <xf numFmtId="0" fontId="47" fillId="0" borderId="169" xfId="0" applyFont="1" applyBorder="1" applyAlignment="1">
      <alignment horizontal="center" vertical="center" wrapText="1"/>
    </xf>
    <xf numFmtId="0" fontId="47" fillId="0" borderId="199" xfId="0" applyFont="1" applyBorder="1" applyAlignment="1">
      <alignment horizontal="center" vertical="center" wrapText="1"/>
    </xf>
    <xf numFmtId="0" fontId="47" fillId="0" borderId="200" xfId="0" applyFont="1" applyBorder="1" applyAlignment="1">
      <alignment horizontal="center" vertical="center" wrapText="1"/>
    </xf>
    <xf numFmtId="0" fontId="47" fillId="0" borderId="201" xfId="0" applyFont="1" applyBorder="1" applyAlignment="1">
      <alignment horizontal="center" vertical="center" wrapText="1"/>
    </xf>
    <xf numFmtId="0" fontId="45" fillId="0" borderId="199" xfId="0" applyFont="1" applyBorder="1" applyAlignment="1">
      <alignment horizontal="center" vertical="center" wrapText="1"/>
    </xf>
    <xf numFmtId="0" fontId="45" fillId="0" borderId="200" xfId="0" applyFont="1" applyBorder="1" applyAlignment="1">
      <alignment horizontal="center" vertical="center" wrapText="1"/>
    </xf>
    <xf numFmtId="0" fontId="45" fillId="0" borderId="201" xfId="0" applyFont="1" applyBorder="1" applyAlignment="1">
      <alignment horizontal="center" vertical="center" wrapText="1"/>
    </xf>
    <xf numFmtId="49" fontId="45" fillId="0" borderId="199" xfId="0" applyNumberFormat="1" applyFont="1" applyBorder="1" applyAlignment="1">
      <alignment horizontal="left"/>
    </xf>
    <xf numFmtId="49" fontId="45" fillId="0" borderId="201" xfId="0" applyNumberFormat="1" applyFont="1" applyBorder="1" applyAlignment="1">
      <alignment horizontal="left"/>
    </xf>
    <xf numFmtId="0" fontId="47" fillId="0" borderId="8" xfId="0" applyFont="1" applyFill="1" applyBorder="1" applyAlignment="1">
      <alignment horizontal="center" vertical="center"/>
    </xf>
    <xf numFmtId="49" fontId="45" fillId="0" borderId="11" xfId="0" applyNumberFormat="1" applyFont="1" applyBorder="1" applyAlignment="1">
      <alignment horizontal="left"/>
    </xf>
    <xf numFmtId="49" fontId="45" fillId="0" borderId="13" xfId="0" applyNumberFormat="1" applyFont="1" applyBorder="1" applyAlignment="1">
      <alignment horizontal="left"/>
    </xf>
    <xf numFmtId="0" fontId="47" fillId="0" borderId="167" xfId="0" applyFont="1" applyBorder="1" applyAlignment="1">
      <alignment horizontal="center" vertical="center" wrapText="1"/>
    </xf>
    <xf numFmtId="0" fontId="57" fillId="0" borderId="195" xfId="43" applyNumberFormat="1" applyFont="1" applyBorder="1" applyAlignment="1" applyProtection="1">
      <alignment horizontal="center" vertical="center"/>
    </xf>
    <xf numFmtId="0" fontId="57" fillId="0" borderId="197" xfId="43" applyNumberFormat="1" applyFont="1" applyBorder="1" applyAlignment="1" applyProtection="1">
      <alignment horizontal="center" vertical="center"/>
    </xf>
    <xf numFmtId="49" fontId="45" fillId="0" borderId="11" xfId="0" applyNumberFormat="1" applyFont="1" applyBorder="1" applyAlignment="1">
      <alignment horizontal="center"/>
    </xf>
    <xf numFmtId="49" fontId="45" fillId="0" borderId="13" xfId="0" applyNumberFormat="1" applyFont="1" applyBorder="1" applyAlignment="1">
      <alignment horizontal="center"/>
    </xf>
    <xf numFmtId="49" fontId="45" fillId="0" borderId="199" xfId="0" applyNumberFormat="1" applyFont="1" applyBorder="1" applyAlignment="1">
      <alignment horizontal="center"/>
    </xf>
    <xf numFmtId="49" fontId="45" fillId="0" borderId="201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/>
    </xf>
    <xf numFmtId="3" fontId="45" fillId="0" borderId="12" xfId="0" applyNumberFormat="1" applyFont="1" applyBorder="1" applyAlignment="1">
      <alignment horizontal="center"/>
    </xf>
    <xf numFmtId="3" fontId="45" fillId="0" borderId="13" xfId="0" applyNumberFormat="1" applyFont="1" applyBorder="1" applyAlignment="1">
      <alignment horizontal="center"/>
    </xf>
    <xf numFmtId="0" fontId="146" fillId="0" borderId="0" xfId="0" applyFont="1" applyFill="1" applyBorder="1" applyAlignment="1">
      <alignment horizontal="left" vertical="center" wrapText="1"/>
    </xf>
    <xf numFmtId="0" fontId="116" fillId="0" borderId="163" xfId="0" applyFont="1" applyBorder="1" applyAlignment="1">
      <alignment horizontal="center" vertical="center" wrapText="1"/>
    </xf>
    <xf numFmtId="0" fontId="116" fillId="0" borderId="169" xfId="0" applyFont="1" applyBorder="1" applyAlignment="1">
      <alignment horizontal="center" vertical="center" wrapText="1"/>
    </xf>
    <xf numFmtId="0" fontId="146" fillId="0" borderId="169" xfId="0" applyFont="1" applyBorder="1" applyAlignment="1">
      <alignment horizontal="center" vertical="center" wrapText="1"/>
    </xf>
    <xf numFmtId="3" fontId="146" fillId="0" borderId="165" xfId="0" applyNumberFormat="1" applyFont="1" applyBorder="1" applyAlignment="1">
      <alignment horizontal="center"/>
    </xf>
    <xf numFmtId="3" fontId="146" fillId="0" borderId="166" xfId="0" applyNumberFormat="1" applyFont="1" applyBorder="1" applyAlignment="1">
      <alignment horizontal="center"/>
    </xf>
    <xf numFmtId="3" fontId="47" fillId="0" borderId="12" xfId="0" applyNumberFormat="1" applyFont="1" applyBorder="1" applyAlignment="1">
      <alignment horizontal="center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3" fontId="47" fillId="0" borderId="11" xfId="0" applyNumberFormat="1" applyFont="1" applyBorder="1" applyAlignment="1">
      <alignment horizontal="center"/>
    </xf>
    <xf numFmtId="3" fontId="47" fillId="0" borderId="13" xfId="0" applyNumberFormat="1" applyFont="1" applyBorder="1" applyAlignment="1">
      <alignment horizontal="center"/>
    </xf>
    <xf numFmtId="0" fontId="47" fillId="0" borderId="11" xfId="0" applyFont="1" applyBorder="1" applyAlignment="1">
      <alignment horizontal="center" wrapText="1"/>
    </xf>
    <xf numFmtId="0" fontId="47" fillId="0" borderId="12" xfId="0" applyFont="1" applyBorder="1" applyAlignment="1">
      <alignment horizontal="center" wrapText="1"/>
    </xf>
    <xf numFmtId="0" fontId="47" fillId="0" borderId="13" xfId="0" applyFont="1" applyBorder="1" applyAlignment="1">
      <alignment horizontal="center" wrapText="1"/>
    </xf>
    <xf numFmtId="0" fontId="69" fillId="0" borderId="0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wrapText="1"/>
    </xf>
    <xf numFmtId="0" fontId="45" fillId="0" borderId="11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47" fillId="0" borderId="14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horizontal="center" wrapText="1"/>
    </xf>
    <xf numFmtId="0" fontId="45" fillId="0" borderId="12" xfId="0" applyFont="1" applyBorder="1" applyAlignment="1">
      <alignment horizontal="center" wrapText="1"/>
    </xf>
    <xf numFmtId="0" fontId="45" fillId="0" borderId="13" xfId="0" applyFont="1" applyBorder="1" applyAlignment="1">
      <alignment horizontal="center" wrapText="1"/>
    </xf>
    <xf numFmtId="0" fontId="47" fillId="0" borderId="36" xfId="0" applyFont="1" applyBorder="1" applyAlignment="1">
      <alignment horizontal="center" wrapText="1"/>
    </xf>
    <xf numFmtId="0" fontId="47" fillId="0" borderId="38" xfId="0" applyFont="1" applyBorder="1" applyAlignment="1">
      <alignment horizontal="center" wrapText="1"/>
    </xf>
    <xf numFmtId="0" fontId="45" fillId="0" borderId="12" xfId="0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left" vertical="center" wrapText="1"/>
    </xf>
    <xf numFmtId="3" fontId="47" fillId="0" borderId="200" xfId="0" applyNumberFormat="1" applyFont="1" applyBorder="1" applyAlignment="1">
      <alignment horizontal="center"/>
    </xf>
    <xf numFmtId="3" fontId="47" fillId="0" borderId="201" xfId="0" applyNumberFormat="1" applyFont="1" applyBorder="1" applyAlignment="1">
      <alignment horizontal="center"/>
    </xf>
    <xf numFmtId="0" fontId="47" fillId="0" borderId="199" xfId="0" applyFont="1" applyBorder="1" applyAlignment="1">
      <alignment horizontal="center" wrapText="1"/>
    </xf>
    <xf numFmtId="0" fontId="47" fillId="0" borderId="200" xfId="0" applyFont="1" applyBorder="1" applyAlignment="1">
      <alignment horizontal="center" wrapText="1"/>
    </xf>
    <xf numFmtId="0" fontId="47" fillId="0" borderId="201" xfId="0" applyFont="1" applyBorder="1" applyAlignment="1">
      <alignment horizontal="center" wrapText="1"/>
    </xf>
    <xf numFmtId="0" fontId="45" fillId="0" borderId="199" xfId="0" applyFont="1" applyBorder="1" applyAlignment="1">
      <alignment horizontal="center" wrapText="1"/>
    </xf>
    <xf numFmtId="0" fontId="45" fillId="0" borderId="200" xfId="0" applyFont="1" applyBorder="1" applyAlignment="1">
      <alignment horizontal="center" wrapText="1"/>
    </xf>
    <xf numFmtId="0" fontId="45" fillId="0" borderId="201" xfId="0" applyFont="1" applyBorder="1" applyAlignment="1">
      <alignment horizontal="center" wrapText="1"/>
    </xf>
    <xf numFmtId="0" fontId="47" fillId="0" borderId="200" xfId="0" applyFont="1" applyFill="1" applyBorder="1" applyAlignment="1">
      <alignment horizontal="center" vertical="center" wrapText="1"/>
    </xf>
    <xf numFmtId="0" fontId="47" fillId="0" borderId="201" xfId="0" applyFont="1" applyFill="1" applyBorder="1" applyAlignment="1">
      <alignment horizontal="center" vertical="center" wrapText="1"/>
    </xf>
    <xf numFmtId="0" fontId="143" fillId="0" borderId="3" xfId="43" applyNumberFormat="1" applyFont="1" applyBorder="1" applyAlignment="1" applyProtection="1">
      <alignment horizontal="center" vertical="center"/>
    </xf>
    <xf numFmtId="0" fontId="143" fillId="0" borderId="5" xfId="43" applyNumberFormat="1" applyFont="1" applyBorder="1" applyAlignment="1" applyProtection="1">
      <alignment horizontal="center" vertical="center"/>
    </xf>
    <xf numFmtId="0" fontId="146" fillId="0" borderId="164" xfId="0" applyFont="1" applyBorder="1" applyAlignment="1">
      <alignment horizontal="center" wrapText="1"/>
    </xf>
    <xf numFmtId="0" fontId="146" fillId="0" borderId="165" xfId="0" applyFont="1" applyBorder="1" applyAlignment="1">
      <alignment horizontal="center" wrapText="1"/>
    </xf>
    <xf numFmtId="0" fontId="146" fillId="0" borderId="166" xfId="0" applyFont="1" applyBorder="1" applyAlignment="1">
      <alignment horizontal="center" wrapText="1"/>
    </xf>
    <xf numFmtId="0" fontId="145" fillId="0" borderId="164" xfId="0" applyFont="1" applyBorder="1" applyAlignment="1">
      <alignment horizontal="center" wrapText="1"/>
    </xf>
    <xf numFmtId="0" fontId="145" fillId="0" borderId="165" xfId="0" applyFont="1" applyBorder="1" applyAlignment="1">
      <alignment horizontal="center" wrapText="1"/>
    </xf>
    <xf numFmtId="0" fontId="145" fillId="0" borderId="166" xfId="0" applyFont="1" applyBorder="1" applyAlignment="1">
      <alignment horizontal="center" wrapText="1"/>
    </xf>
    <xf numFmtId="0" fontId="146" fillId="0" borderId="165" xfId="0" applyFont="1" applyFill="1" applyBorder="1" applyAlignment="1">
      <alignment horizontal="center" vertical="center"/>
    </xf>
    <xf numFmtId="0" fontId="146" fillId="0" borderId="164" xfId="0" applyFont="1" applyFill="1" applyBorder="1" applyAlignment="1">
      <alignment horizontal="center" vertical="center" wrapText="1"/>
    </xf>
    <xf numFmtId="0" fontId="146" fillId="0" borderId="165" xfId="0" applyFont="1" applyFill="1" applyBorder="1" applyAlignment="1">
      <alignment horizontal="center" vertical="center" wrapText="1"/>
    </xf>
    <xf numFmtId="0" fontId="150" fillId="0" borderId="0" xfId="0" applyFont="1" applyAlignment="1">
      <alignment horizontal="left" vertical="center" wrapText="1"/>
    </xf>
    <xf numFmtId="3" fontId="145" fillId="0" borderId="164" xfId="0" applyNumberFormat="1" applyFont="1" applyBorder="1" applyAlignment="1">
      <alignment horizontal="center"/>
    </xf>
    <xf numFmtId="3" fontId="145" fillId="0" borderId="165" xfId="0" applyNumberFormat="1" applyFont="1" applyBorder="1" applyAlignment="1">
      <alignment horizontal="center"/>
    </xf>
    <xf numFmtId="0" fontId="146" fillId="0" borderId="163" xfId="0" applyFont="1" applyFill="1" applyBorder="1" applyAlignment="1">
      <alignment horizontal="center" vertical="center" wrapText="1"/>
    </xf>
    <xf numFmtId="0" fontId="146" fillId="0" borderId="167" xfId="0" applyFont="1" applyFill="1" applyBorder="1" applyAlignment="1">
      <alignment horizontal="center" vertical="center" wrapText="1"/>
    </xf>
    <xf numFmtId="0" fontId="150" fillId="0" borderId="139" xfId="0" applyFont="1" applyFill="1" applyBorder="1" applyAlignment="1">
      <alignment horizontal="left" vertical="center" wrapText="1"/>
    </xf>
    <xf numFmtId="0" fontId="150" fillId="0" borderId="145" xfId="0" applyFont="1" applyFill="1" applyBorder="1" applyAlignment="1">
      <alignment horizontal="left" vertical="center" wrapText="1"/>
    </xf>
    <xf numFmtId="0" fontId="150" fillId="0" borderId="0" xfId="0" applyFont="1" applyFill="1" applyBorder="1" applyAlignment="1">
      <alignment horizontal="left" vertical="center" wrapText="1"/>
    </xf>
    <xf numFmtId="0" fontId="150" fillId="0" borderId="45" xfId="0" applyFont="1" applyFill="1" applyBorder="1" applyAlignment="1">
      <alignment horizontal="left" vertical="center" wrapText="1"/>
    </xf>
    <xf numFmtId="0" fontId="150" fillId="0" borderId="176" xfId="0" applyFont="1" applyFill="1" applyBorder="1" applyAlignment="1">
      <alignment horizontal="left" vertical="center" wrapText="1"/>
    </xf>
    <xf numFmtId="0" fontId="150" fillId="0" borderId="186" xfId="0" applyFont="1" applyFill="1" applyBorder="1" applyAlignment="1">
      <alignment horizontal="left" vertical="center" wrapText="1"/>
    </xf>
    <xf numFmtId="0" fontId="150" fillId="0" borderId="174" xfId="0" applyFont="1" applyFill="1" applyBorder="1" applyAlignment="1">
      <alignment horizontal="left" vertical="center" wrapText="1"/>
    </xf>
    <xf numFmtId="0" fontId="116" fillId="0" borderId="163" xfId="0" applyFont="1" applyFill="1" applyBorder="1" applyAlignment="1">
      <alignment horizontal="center" vertical="center" wrapText="1"/>
    </xf>
    <xf numFmtId="0" fontId="116" fillId="0" borderId="167" xfId="0" applyFont="1" applyFill="1" applyBorder="1" applyAlignment="1">
      <alignment horizontal="center" vertical="center" wrapText="1"/>
    </xf>
    <xf numFmtId="0" fontId="47" fillId="0" borderId="203" xfId="15" applyFont="1" applyFill="1" applyBorder="1" applyAlignment="1">
      <alignment horizontal="center" vertical="center" wrapText="1"/>
    </xf>
    <xf numFmtId="0" fontId="47" fillId="0" borderId="203" xfId="15" applyFont="1" applyBorder="1" applyAlignment="1">
      <alignment horizontal="center" vertical="center" wrapText="1"/>
    </xf>
    <xf numFmtId="0" fontId="50" fillId="0" borderId="203" xfId="15" applyFont="1" applyBorder="1" applyAlignment="1">
      <alignment horizontal="center" vertical="center" wrapText="1"/>
    </xf>
    <xf numFmtId="0" fontId="47" fillId="0" borderId="199" xfId="15" applyFont="1" applyBorder="1" applyAlignment="1">
      <alignment horizontal="center" vertical="center"/>
    </xf>
    <xf numFmtId="0" fontId="47" fillId="0" borderId="200" xfId="15" applyFont="1" applyBorder="1" applyAlignment="1">
      <alignment horizontal="center" vertical="center"/>
    </xf>
    <xf numFmtId="0" fontId="47" fillId="0" borderId="201" xfId="15" applyFont="1" applyBorder="1" applyAlignment="1">
      <alignment horizontal="center" vertical="center"/>
    </xf>
    <xf numFmtId="0" fontId="47" fillId="0" borderId="173" xfId="15" applyFont="1" applyBorder="1" applyAlignment="1">
      <alignment horizontal="center" vertical="center" wrapText="1"/>
    </xf>
    <xf numFmtId="165" fontId="73" fillId="0" borderId="195" xfId="43" applyNumberFormat="1" applyFont="1" applyFill="1" applyBorder="1" applyAlignment="1" applyProtection="1">
      <alignment horizontal="center" vertical="center"/>
      <protection locked="0"/>
    </xf>
    <xf numFmtId="165" fontId="73" fillId="0" borderId="197" xfId="43" applyNumberFormat="1" applyFont="1" applyFill="1" applyBorder="1" applyAlignment="1" applyProtection="1">
      <alignment horizontal="center" vertical="center"/>
      <protection locked="0"/>
    </xf>
    <xf numFmtId="0" fontId="47" fillId="0" borderId="199" xfId="22" applyFont="1" applyFill="1" applyBorder="1" applyAlignment="1">
      <alignment horizontal="center" vertical="center"/>
    </xf>
    <xf numFmtId="0" fontId="47" fillId="0" borderId="201" xfId="22" applyFont="1" applyFill="1" applyBorder="1" applyAlignment="1">
      <alignment horizontal="center" vertical="center"/>
    </xf>
    <xf numFmtId="0" fontId="47" fillId="0" borderId="198" xfId="22" applyFont="1" applyFill="1" applyBorder="1" applyAlignment="1">
      <alignment horizontal="center" vertical="center" wrapText="1"/>
    </xf>
    <xf numFmtId="0" fontId="47" fillId="0" borderId="167" xfId="22" applyFont="1" applyFill="1" applyBorder="1" applyAlignment="1">
      <alignment horizontal="center" vertical="center" wrapText="1"/>
    </xf>
    <xf numFmtId="0" fontId="47" fillId="0" borderId="198" xfId="16" applyFont="1" applyFill="1" applyBorder="1" applyAlignment="1">
      <alignment horizontal="center" vertical="center" wrapText="1"/>
    </xf>
    <xf numFmtId="0" fontId="47" fillId="0" borderId="169" xfId="16" applyFont="1" applyFill="1" applyBorder="1" applyAlignment="1">
      <alignment horizontal="center" vertical="center" wrapText="1"/>
    </xf>
    <xf numFmtId="0" fontId="47" fillId="0" borderId="167" xfId="16" applyFont="1" applyFill="1" applyBorder="1" applyAlignment="1">
      <alignment horizontal="center" vertical="center" wrapText="1"/>
    </xf>
    <xf numFmtId="0" fontId="47" fillId="0" borderId="169" xfId="22" applyFont="1" applyFill="1" applyBorder="1" applyAlignment="1">
      <alignment horizontal="center" vertical="center" wrapText="1"/>
    </xf>
    <xf numFmtId="165" fontId="5" fillId="0" borderId="195" xfId="43" applyNumberFormat="1" applyFont="1" applyBorder="1" applyAlignment="1" applyProtection="1">
      <alignment horizontal="center" vertical="center"/>
    </xf>
    <xf numFmtId="165" fontId="5" fillId="0" borderId="197" xfId="43" applyNumberFormat="1" applyFont="1" applyBorder="1" applyAlignment="1" applyProtection="1">
      <alignment horizontal="center" vertical="center"/>
    </xf>
    <xf numFmtId="0" fontId="47" fillId="0" borderId="199" xfId="22" applyFont="1" applyFill="1" applyBorder="1" applyAlignment="1">
      <alignment horizontal="center" wrapText="1"/>
    </xf>
    <xf numFmtId="0" fontId="47" fillId="0" borderId="200" xfId="22" applyFont="1" applyFill="1" applyBorder="1" applyAlignment="1">
      <alignment horizontal="center" wrapText="1"/>
    </xf>
    <xf numFmtId="0" fontId="47" fillId="0" borderId="201" xfId="22" applyFont="1" applyFill="1" applyBorder="1" applyAlignment="1">
      <alignment horizontal="center" wrapText="1"/>
    </xf>
    <xf numFmtId="0" fontId="47" fillId="0" borderId="213" xfId="22" applyFont="1" applyBorder="1" applyAlignment="1">
      <alignment horizontal="center" vertical="center" wrapText="1"/>
    </xf>
    <xf numFmtId="0" fontId="47" fillId="0" borderId="214" xfId="22" applyFont="1" applyBorder="1" applyAlignment="1">
      <alignment horizontal="center" vertical="center" wrapText="1"/>
    </xf>
    <xf numFmtId="0" fontId="47" fillId="0" borderId="215" xfId="22" applyFont="1" applyBorder="1" applyAlignment="1">
      <alignment horizontal="center" vertical="center" wrapText="1"/>
    </xf>
    <xf numFmtId="0" fontId="47" fillId="0" borderId="203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47" fillId="0" borderId="203" xfId="0" applyFont="1" applyBorder="1" applyAlignment="1">
      <alignment horizontal="center" vertical="center"/>
    </xf>
    <xf numFmtId="0" fontId="82" fillId="12" borderId="0" xfId="24" applyFont="1" applyFill="1" applyBorder="1" applyAlignment="1" applyProtection="1">
      <alignment horizontal="center"/>
      <protection hidden="1"/>
    </xf>
    <xf numFmtId="0" fontId="55" fillId="12" borderId="203" xfId="13" applyFont="1" applyFill="1" applyBorder="1" applyAlignment="1" applyProtection="1">
      <alignment horizontal="left" vertical="center"/>
      <protection hidden="1"/>
    </xf>
    <xf numFmtId="0" fontId="55" fillId="12" borderId="199" xfId="13" applyFont="1" applyFill="1" applyBorder="1" applyAlignment="1" applyProtection="1">
      <alignment horizontal="left" vertical="center"/>
      <protection hidden="1"/>
    </xf>
    <xf numFmtId="49" fontId="121" fillId="12" borderId="203" xfId="29" applyNumberFormat="1" applyFont="1" applyFill="1" applyBorder="1" applyAlignment="1" applyProtection="1">
      <alignment horizontal="center" vertical="center"/>
      <protection hidden="1"/>
    </xf>
    <xf numFmtId="49" fontId="121" fillId="12" borderId="199" xfId="29" applyNumberFormat="1" applyFont="1" applyFill="1" applyBorder="1" applyAlignment="1" applyProtection="1">
      <alignment horizontal="center" vertical="center"/>
      <protection hidden="1"/>
    </xf>
    <xf numFmtId="0" fontId="54" fillId="0" borderId="203" xfId="13" applyFont="1" applyBorder="1" applyAlignment="1" applyProtection="1">
      <alignment horizontal="center" vertical="center"/>
      <protection hidden="1"/>
    </xf>
    <xf numFmtId="0" fontId="54" fillId="0" borderId="203" xfId="13" applyFont="1" applyFill="1" applyBorder="1" applyAlignment="1" applyProtection="1">
      <alignment horizontal="center" vertical="center"/>
      <protection locked="0"/>
    </xf>
    <xf numFmtId="0" fontId="54" fillId="0" borderId="203" xfId="13" applyFont="1" applyFill="1" applyBorder="1" applyAlignment="1" applyProtection="1">
      <alignment horizontal="center" vertical="center" wrapText="1"/>
      <protection hidden="1"/>
    </xf>
    <xf numFmtId="0" fontId="54" fillId="0" borderId="199" xfId="13" applyFont="1" applyFill="1" applyBorder="1" applyAlignment="1" applyProtection="1">
      <alignment horizontal="center" vertical="center" wrapText="1"/>
      <protection hidden="1"/>
    </xf>
    <xf numFmtId="0" fontId="54" fillId="0" borderId="0" xfId="13" applyFont="1" applyFill="1" applyBorder="1" applyAlignment="1" applyProtection="1">
      <alignment horizontal="center" vertical="center"/>
      <protection locked="0"/>
    </xf>
    <xf numFmtId="49" fontId="121" fillId="12" borderId="203" xfId="29" applyNumberFormat="1" applyFont="1" applyFill="1" applyBorder="1" applyAlignment="1" applyProtection="1">
      <alignment horizontal="center" wrapText="1"/>
      <protection hidden="1"/>
    </xf>
    <xf numFmtId="49" fontId="121" fillId="12" borderId="199" xfId="29" applyNumberFormat="1" applyFont="1" applyFill="1" applyBorder="1" applyAlignment="1" applyProtection="1">
      <alignment horizontal="center" wrapText="1"/>
      <protection hidden="1"/>
    </xf>
    <xf numFmtId="49" fontId="121" fillId="12" borderId="203" xfId="29" applyNumberFormat="1" applyFont="1" applyFill="1" applyBorder="1" applyAlignment="1" applyProtection="1">
      <alignment horizontal="center" vertical="center" wrapText="1"/>
      <protection hidden="1"/>
    </xf>
    <xf numFmtId="49" fontId="121" fillId="12" borderId="199" xfId="29" applyNumberFormat="1" applyFont="1" applyFill="1" applyBorder="1" applyAlignment="1" applyProtection="1">
      <alignment horizontal="center" vertical="center" wrapText="1"/>
      <protection hidden="1"/>
    </xf>
    <xf numFmtId="0" fontId="51" fillId="0" borderId="203" xfId="0" applyFont="1" applyBorder="1" applyAlignment="1">
      <alignment horizontal="center" vertical="center" wrapText="1"/>
    </xf>
    <xf numFmtId="0" fontId="51" fillId="0" borderId="199" xfId="0" applyFont="1" applyBorder="1" applyAlignment="1">
      <alignment horizontal="center"/>
    </xf>
    <xf numFmtId="0" fontId="51" fillId="0" borderId="200" xfId="0" applyFont="1" applyBorder="1" applyAlignment="1">
      <alignment horizontal="center"/>
    </xf>
    <xf numFmtId="0" fontId="51" fillId="0" borderId="201" xfId="0" applyFont="1" applyBorder="1" applyAlignment="1">
      <alignment horizontal="center"/>
    </xf>
    <xf numFmtId="0" fontId="21" fillId="0" borderId="10" xfId="0" applyFont="1" applyFill="1" applyBorder="1" applyAlignment="1" applyProtection="1">
      <alignment horizontal="center" vertical="center"/>
    </xf>
    <xf numFmtId="0" fontId="175" fillId="0" borderId="155" xfId="37" applyFont="1" applyBorder="1" applyAlignment="1">
      <alignment horizontal="center"/>
    </xf>
    <xf numFmtId="0" fontId="175" fillId="0" borderId="156" xfId="37" applyFont="1" applyBorder="1" applyAlignment="1">
      <alignment horizontal="center"/>
    </xf>
    <xf numFmtId="0" fontId="175" fillId="0" borderId="157" xfId="37" applyFont="1" applyBorder="1" applyAlignment="1">
      <alignment horizontal="center"/>
    </xf>
    <xf numFmtId="0" fontId="173" fillId="0" borderId="155" xfId="37" applyFont="1" applyBorder="1" applyAlignment="1">
      <alignment horizontal="center"/>
    </xf>
    <xf numFmtId="0" fontId="173" fillId="0" borderId="156" xfId="37" applyFont="1" applyBorder="1" applyAlignment="1">
      <alignment horizontal="center"/>
    </xf>
    <xf numFmtId="0" fontId="173" fillId="0" borderId="157" xfId="37" applyFont="1" applyBorder="1" applyAlignment="1">
      <alignment horizontal="center"/>
    </xf>
    <xf numFmtId="0" fontId="173" fillId="0" borderId="155" xfId="37" applyFont="1" applyBorder="1" applyAlignment="1"/>
    <xf numFmtId="0" fontId="173" fillId="0" borderId="156" xfId="37" applyFont="1" applyBorder="1" applyAlignment="1"/>
    <xf numFmtId="0" fontId="173" fillId="0" borderId="157" xfId="37" applyFont="1" applyBorder="1" applyAlignment="1"/>
    <xf numFmtId="0" fontId="173" fillId="0" borderId="158" xfId="37" applyFont="1" applyBorder="1" applyAlignment="1">
      <alignment horizontal="center"/>
    </xf>
    <xf numFmtId="0" fontId="173" fillId="0" borderId="159" xfId="37" applyFont="1" applyBorder="1" applyAlignment="1">
      <alignment horizontal="center"/>
    </xf>
    <xf numFmtId="0" fontId="49" fillId="0" borderId="0" xfId="13" quotePrefix="1" applyFont="1" applyFill="1" applyBorder="1" applyAlignment="1">
      <alignment vertical="center" wrapText="1"/>
    </xf>
    <xf numFmtId="165" fontId="48" fillId="0" borderId="160" xfId="44" applyNumberFormat="1" applyFont="1" applyBorder="1" applyAlignment="1" applyProtection="1">
      <alignment horizontal="left" vertical="center" wrapText="1"/>
    </xf>
    <xf numFmtId="165" fontId="48" fillId="0" borderId="0" xfId="44" applyNumberFormat="1" applyFont="1" applyBorder="1" applyAlignment="1" applyProtection="1">
      <alignment horizontal="left" vertical="center" wrapText="1"/>
    </xf>
  </cellXfs>
  <cellStyles count="51">
    <cellStyle name="ContentsHyperlink" xfId="1"/>
    <cellStyle name="ContentsHyperlink 2" xfId="2"/>
    <cellStyle name="Excel Built-in Excel Built-in Total" xfId="3"/>
    <cellStyle name="Excel Built-in Normal 2" xfId="4"/>
    <cellStyle name="Excel Built-in Normal 3" xfId="5"/>
    <cellStyle name="Excel Built-in Normal_normativ kadra _ tabel_1" xfId="6"/>
    <cellStyle name="Excel Built-in Student Information" xfId="7"/>
    <cellStyle name="Excel Built-in Student Information - user entered" xfId="8"/>
    <cellStyle name="Hyperlink" xfId="9" builtinId="8"/>
    <cellStyle name="Hyperlink 2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2" xfId="17"/>
    <cellStyle name="Normal 2 2" xfId="18"/>
    <cellStyle name="Normal 2 2 2" xfId="19"/>
    <cellStyle name="Normal 2 2 2 2" xfId="20"/>
    <cellStyle name="Normal 2 2 3" xfId="21"/>
    <cellStyle name="Normal 2 3" xfId="22"/>
    <cellStyle name="Normal 2 4" xfId="23"/>
    <cellStyle name="Normal 2_ugradni -implantati i usluge za ortopediju izmena Plana usluga za 2020 godinu II verzija" xfId="24"/>
    <cellStyle name="Normal 3" xfId="25"/>
    <cellStyle name="Normal 3 2" xfId="26"/>
    <cellStyle name="Normal 3 2 2" xfId="27"/>
    <cellStyle name="Normal 3 3" xfId="28"/>
    <cellStyle name="Normal 3_ugradni -implantati i usluge za ortopediju izmena Plana usluga za 2020 godinu II verzija" xfId="29"/>
    <cellStyle name="Normal 4" xfId="30"/>
    <cellStyle name="Normal 4 2" xfId="31"/>
    <cellStyle name="Normal 5" xfId="32"/>
    <cellStyle name="Normal 6" xfId="33"/>
    <cellStyle name="Normal 7" xfId="34"/>
    <cellStyle name="Normal 8" xfId="35"/>
    <cellStyle name="Normal 9" xfId="36"/>
    <cellStyle name="Normal_Izvrsenje I-VI 2014 OB Smederevska Palanka" xfId="37"/>
    <cellStyle name="Normal_normativ kadra _ tabel_1" xfId="38"/>
    <cellStyle name="Normal_TAB DZ 1-10 (1)" xfId="39"/>
    <cellStyle name="Normal_TAB DZ 1-10 (1) 2" xfId="40"/>
    <cellStyle name="Normal_ugradni -implantati i usluge za ortopediju izmena Plana usluga za 2020 godinu II verzija" xfId="41"/>
    <cellStyle name="Student Information" xfId="42"/>
    <cellStyle name="Student Information - user entered" xfId="43"/>
    <cellStyle name="Student Information - user entered 2" xfId="44"/>
    <cellStyle name="Student Information - user entered_ugradni -implantati i usluge za ortopediju izmena Plana usluga za 2020 godinu II verzija" xfId="45"/>
    <cellStyle name="Student Information 2" xfId="46"/>
    <cellStyle name="Student Information 3" xfId="47"/>
    <cellStyle name="Student Information 8" xfId="48"/>
    <cellStyle name="Student Information_ugradni -implantati i usluge za ortopediju izmena Plana usluga za 2020 godinu II verzija" xfId="49"/>
    <cellStyle name="Total" xfId="50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221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drovska05/Downloads/OB%20PALANKA%20PLAN%20ZA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ka/Downloads/Planske%20tabele%20za%20bolnice%202016_18122015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Fizikalna medicina"/>
      <sheetName val="Zbirno_usluge"/>
    </sheetNames>
    <sheetDataSet>
      <sheetData sheetId="0" refreshError="1"/>
      <sheetData sheetId="1" refreshError="1">
        <row r="1">
          <cell r="C1" t="str">
            <v>Општа болница Смедеревска Паланка</v>
          </cell>
        </row>
        <row r="2">
          <cell r="C2">
            <v>6113079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 refreshError="1"/>
      <sheetData sheetId="1">
        <row r="2">
          <cell r="C2">
            <v>6113079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opLeftCell="A4" workbookViewId="0">
      <selection activeCell="A8" sqref="A8:I8"/>
    </sheetView>
  </sheetViews>
  <sheetFormatPr defaultRowHeight="12.75"/>
  <cols>
    <col min="1" max="1" width="12.28515625" style="1" customWidth="1"/>
    <col min="2" max="16384" width="9.140625" style="1"/>
  </cols>
  <sheetData>
    <row r="2" spans="1:9" ht="14.25">
      <c r="B2" s="1727" t="s">
        <v>1650</v>
      </c>
      <c r="C2" s="1727"/>
      <c r="D2" s="1727"/>
      <c r="E2" s="1727"/>
      <c r="F2" s="1727"/>
      <c r="G2" s="1727"/>
      <c r="H2" s="1727"/>
    </row>
    <row r="3" spans="1:9" ht="15.75">
      <c r="B3" s="1728" t="s">
        <v>1651</v>
      </c>
      <c r="C3" s="1728"/>
      <c r="D3" s="1728"/>
      <c r="E3" s="1728"/>
      <c r="F3" s="1728"/>
      <c r="G3" s="1728"/>
      <c r="H3" s="1728"/>
    </row>
    <row r="6" spans="1:9" ht="18.75">
      <c r="A6" s="1726" t="s">
        <v>2268</v>
      </c>
      <c r="B6" s="1726"/>
      <c r="C6" s="1726"/>
      <c r="D6" s="1726"/>
      <c r="E6" s="1726"/>
      <c r="F6" s="1726"/>
      <c r="G6" s="1726"/>
      <c r="H6" s="1726"/>
      <c r="I6" s="1726"/>
    </row>
    <row r="7" spans="1:9" ht="18.75">
      <c r="A7" s="1726" t="s">
        <v>1652</v>
      </c>
      <c r="B7" s="1726"/>
      <c r="C7" s="1726"/>
      <c r="D7" s="1726"/>
      <c r="E7" s="1726"/>
      <c r="F7" s="1726"/>
      <c r="G7" s="1726"/>
      <c r="H7" s="1726"/>
      <c r="I7" s="1726"/>
    </row>
    <row r="8" spans="1:9" ht="18.75">
      <c r="A8" s="1726" t="s">
        <v>178</v>
      </c>
      <c r="B8" s="1726"/>
      <c r="C8" s="1726"/>
      <c r="D8" s="1726"/>
      <c r="E8" s="1726"/>
      <c r="F8" s="1726"/>
      <c r="G8" s="1726"/>
      <c r="H8" s="1726"/>
      <c r="I8" s="1726"/>
    </row>
    <row r="9" spans="1:9" ht="18.75">
      <c r="A9" s="1726"/>
      <c r="B9" s="1726"/>
      <c r="C9" s="1726"/>
      <c r="D9" s="1726"/>
      <c r="E9" s="1726"/>
      <c r="F9" s="1726"/>
      <c r="G9" s="1726"/>
      <c r="H9" s="1726"/>
      <c r="I9" s="1726"/>
    </row>
    <row r="10" spans="1:9">
      <c r="B10" s="2" t="s">
        <v>1653</v>
      </c>
    </row>
    <row r="12" spans="1:9" ht="14.25">
      <c r="A12" s="69" t="s">
        <v>893</v>
      </c>
      <c r="B12" s="12"/>
      <c r="C12" s="12"/>
      <c r="D12" s="12"/>
      <c r="E12" s="12"/>
      <c r="F12" s="12"/>
      <c r="G12" s="12"/>
      <c r="H12" s="12"/>
      <c r="I12" s="12"/>
    </row>
    <row r="13" spans="1:9" ht="14.25">
      <c r="A13" s="69" t="s">
        <v>894</v>
      </c>
      <c r="B13" s="12"/>
      <c r="C13" s="12"/>
      <c r="D13" s="12"/>
      <c r="E13" s="12"/>
      <c r="F13" s="12"/>
      <c r="G13" s="12"/>
      <c r="H13" s="12"/>
      <c r="I13" s="12"/>
    </row>
    <row r="14" spans="1:9" ht="14.25">
      <c r="A14" s="69" t="s">
        <v>895</v>
      </c>
      <c r="B14" s="12"/>
      <c r="C14" s="12"/>
      <c r="D14" s="12"/>
      <c r="E14" s="12"/>
      <c r="F14" s="12"/>
      <c r="G14" s="12"/>
      <c r="H14" s="12"/>
      <c r="I14" s="12"/>
    </row>
    <row r="15" spans="1:9" ht="14.25">
      <c r="A15" s="69" t="s">
        <v>896</v>
      </c>
      <c r="B15" s="12"/>
      <c r="C15" s="12"/>
      <c r="D15" s="12"/>
      <c r="E15" s="12"/>
      <c r="F15" s="12"/>
      <c r="G15" s="12"/>
      <c r="H15" s="12"/>
      <c r="I15" s="12"/>
    </row>
    <row r="16" spans="1:9" ht="14.25">
      <c r="A16" s="12" t="s">
        <v>897</v>
      </c>
      <c r="B16" s="12"/>
      <c r="C16" s="12"/>
      <c r="D16" s="12"/>
      <c r="E16" s="12"/>
      <c r="F16" s="12"/>
      <c r="G16" s="12"/>
      <c r="H16" s="12"/>
      <c r="I16" s="12"/>
    </row>
    <row r="17" spans="1:9" ht="15.75" customHeight="1">
      <c r="A17" s="12" t="s">
        <v>898</v>
      </c>
      <c r="B17" s="12"/>
      <c r="C17" s="12"/>
      <c r="D17" s="12"/>
      <c r="E17" s="12"/>
      <c r="F17" s="12"/>
      <c r="G17" s="12"/>
      <c r="H17" s="12"/>
      <c r="I17" s="12"/>
    </row>
    <row r="18" spans="1:9" ht="15.75" customHeight="1">
      <c r="A18" s="12" t="s">
        <v>899</v>
      </c>
      <c r="B18" s="12"/>
      <c r="C18" s="12"/>
      <c r="D18" s="12"/>
      <c r="E18" s="12"/>
      <c r="F18" s="12"/>
      <c r="G18" s="12"/>
      <c r="H18" s="12"/>
      <c r="I18" s="12"/>
    </row>
    <row r="19" spans="1:9" ht="14.25">
      <c r="A19" s="12" t="s">
        <v>900</v>
      </c>
      <c r="B19" s="12"/>
      <c r="C19" s="12"/>
      <c r="D19" s="12"/>
      <c r="E19" s="12"/>
      <c r="F19" s="12"/>
      <c r="G19" s="12"/>
      <c r="H19" s="12"/>
      <c r="I19" s="12"/>
    </row>
    <row r="20" spans="1:9" ht="14.25">
      <c r="A20" s="12" t="s">
        <v>901</v>
      </c>
      <c r="B20" s="12"/>
      <c r="C20" s="12"/>
      <c r="D20" s="12"/>
      <c r="E20" s="12"/>
      <c r="F20" s="12"/>
      <c r="G20" s="12"/>
      <c r="H20" s="12"/>
      <c r="I20" s="12"/>
    </row>
    <row r="21" spans="1:9" ht="14.25">
      <c r="A21" s="12" t="s">
        <v>902</v>
      </c>
      <c r="B21" s="12"/>
      <c r="C21" s="12"/>
      <c r="D21" s="12"/>
      <c r="E21" s="12"/>
      <c r="F21" s="12"/>
      <c r="G21" s="12"/>
      <c r="H21" s="12"/>
      <c r="I21" s="12"/>
    </row>
    <row r="22" spans="1:9" ht="14.25">
      <c r="A22" s="12" t="s">
        <v>903</v>
      </c>
      <c r="B22" s="12"/>
      <c r="C22" s="12"/>
      <c r="D22" s="12"/>
      <c r="E22" s="12"/>
      <c r="F22" s="12"/>
      <c r="G22" s="12"/>
      <c r="H22" s="12"/>
      <c r="I22" s="12"/>
    </row>
    <row r="23" spans="1:9" ht="14.25">
      <c r="A23" s="12" t="s">
        <v>904</v>
      </c>
      <c r="B23" s="12"/>
      <c r="C23" s="12"/>
      <c r="D23" s="12"/>
      <c r="E23" s="12"/>
      <c r="F23" s="12"/>
      <c r="G23" s="12"/>
      <c r="H23" s="12"/>
      <c r="I23" s="12"/>
    </row>
    <row r="24" spans="1:9" ht="14.25">
      <c r="A24" s="12" t="s">
        <v>905</v>
      </c>
      <c r="B24" s="12"/>
      <c r="C24" s="12"/>
      <c r="D24" s="12"/>
      <c r="E24" s="12"/>
      <c r="F24" s="12"/>
      <c r="G24" s="12"/>
      <c r="H24" s="12"/>
      <c r="I24" s="12"/>
    </row>
    <row r="25" spans="1:9" ht="14.25">
      <c r="A25" s="12" t="s">
        <v>906</v>
      </c>
      <c r="B25" s="12"/>
      <c r="C25" s="12"/>
      <c r="D25" s="12"/>
      <c r="E25" s="12"/>
      <c r="F25" s="12"/>
      <c r="G25" s="12"/>
      <c r="H25" s="12"/>
      <c r="I25" s="12"/>
    </row>
    <row r="26" spans="1:9" ht="14.25">
      <c r="A26" s="12" t="s">
        <v>907</v>
      </c>
      <c r="B26" s="12"/>
      <c r="C26" s="12"/>
      <c r="D26" s="12"/>
      <c r="E26" s="12"/>
      <c r="F26" s="12"/>
      <c r="G26" s="12"/>
      <c r="H26" s="12"/>
      <c r="I26" s="12"/>
    </row>
    <row r="27" spans="1:9" ht="14.25">
      <c r="A27" s="12" t="s">
        <v>908</v>
      </c>
      <c r="B27" s="12"/>
      <c r="C27" s="12"/>
      <c r="D27" s="12"/>
      <c r="E27" s="12"/>
      <c r="F27" s="12"/>
      <c r="G27" s="12"/>
      <c r="H27" s="12"/>
      <c r="I27" s="12"/>
    </row>
    <row r="28" spans="1:9" ht="14.25">
      <c r="A28" s="12" t="s">
        <v>909</v>
      </c>
      <c r="B28" s="12"/>
      <c r="C28" s="12"/>
      <c r="D28" s="12"/>
      <c r="E28" s="12"/>
      <c r="F28" s="12"/>
      <c r="G28" s="12"/>
      <c r="H28" s="12"/>
      <c r="I28" s="12"/>
    </row>
    <row r="29" spans="1:9" ht="14.25">
      <c r="A29" s="12" t="s">
        <v>910</v>
      </c>
      <c r="B29" s="12"/>
      <c r="C29" s="12"/>
      <c r="D29" s="12"/>
      <c r="E29" s="12"/>
      <c r="F29" s="12"/>
      <c r="G29" s="12"/>
      <c r="H29" s="12"/>
      <c r="I29" s="12"/>
    </row>
    <row r="30" spans="1:9" ht="14.25">
      <c r="A30" s="12" t="s">
        <v>911</v>
      </c>
      <c r="B30" s="12"/>
      <c r="C30" s="12"/>
      <c r="D30" s="12"/>
      <c r="E30" s="12"/>
      <c r="F30" s="12"/>
      <c r="G30" s="12"/>
      <c r="H30" s="12"/>
      <c r="I30" s="12"/>
    </row>
    <row r="31" spans="1:9" ht="14.25">
      <c r="A31" s="12" t="s">
        <v>912</v>
      </c>
      <c r="B31" s="12"/>
      <c r="C31" s="12"/>
      <c r="D31" s="12"/>
      <c r="E31" s="12"/>
      <c r="F31" s="12"/>
      <c r="G31" s="12"/>
      <c r="H31" s="12"/>
      <c r="I31" s="12"/>
    </row>
    <row r="32" spans="1:9" ht="14.25">
      <c r="A32" s="12" t="s">
        <v>913</v>
      </c>
      <c r="B32" s="12"/>
      <c r="C32" s="12"/>
      <c r="D32" s="12"/>
      <c r="E32" s="12"/>
      <c r="F32" s="12"/>
      <c r="G32" s="12"/>
      <c r="H32" s="12"/>
      <c r="I32" s="12"/>
    </row>
  </sheetData>
  <mergeCells count="6">
    <mergeCell ref="A8:I8"/>
    <mergeCell ref="A9:I9"/>
    <mergeCell ref="B2:H2"/>
    <mergeCell ref="B3:H3"/>
    <mergeCell ref="A6:I6"/>
    <mergeCell ref="A7:I7"/>
  </mergeCells>
  <phoneticPr fontId="94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9"/>
  <sheetViews>
    <sheetView topLeftCell="A16" zoomScaleSheetLayoutView="100" workbookViewId="0">
      <selection activeCell="AH12" sqref="AH12"/>
    </sheetView>
  </sheetViews>
  <sheetFormatPr defaultRowHeight="15.75"/>
  <cols>
    <col min="1" max="1" width="21.42578125" style="171" customWidth="1"/>
    <col min="2" max="2" width="6.140625" style="171" customWidth="1"/>
    <col min="3" max="3" width="5.7109375" style="171" customWidth="1"/>
    <col min="4" max="4" width="9.5703125" style="171" customWidth="1"/>
    <col min="5" max="11" width="4" style="171" customWidth="1"/>
    <col min="12" max="14" width="4" style="176" customWidth="1"/>
    <col min="15" max="15" width="4" style="177" customWidth="1"/>
    <col min="16" max="17" width="4" style="171" customWidth="1"/>
    <col min="18" max="19" width="4" style="176" customWidth="1"/>
    <col min="20" max="20" width="4" style="177" customWidth="1"/>
    <col min="21" max="22" width="4" style="171" customWidth="1"/>
    <col min="23" max="23" width="4" style="172" customWidth="1"/>
    <col min="24" max="24" width="4" style="171" customWidth="1"/>
    <col min="25" max="25" width="4.7109375" style="171" customWidth="1"/>
    <col min="26" max="26" width="3.28515625" style="171" customWidth="1"/>
    <col min="27" max="27" width="3.140625" style="171" customWidth="1"/>
    <col min="28" max="28" width="2.85546875" style="171" customWidth="1"/>
    <col min="29" max="29" width="4.28515625" style="171" customWidth="1"/>
    <col min="30" max="30" width="3.5703125" style="171" customWidth="1"/>
    <col min="31" max="32" width="3.85546875" style="171" customWidth="1"/>
    <col min="33" max="16384" width="9.140625" style="171"/>
  </cols>
  <sheetData>
    <row r="1" spans="1:32" ht="15.75" customHeight="1">
      <c r="A1" s="289"/>
      <c r="B1" s="290" t="s">
        <v>914</v>
      </c>
      <c r="C1" s="291" t="s">
        <v>1369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3"/>
    </row>
    <row r="2" spans="1:32" ht="15.75" customHeight="1">
      <c r="A2" s="289"/>
      <c r="B2" s="290" t="s">
        <v>916</v>
      </c>
      <c r="C2" s="1733">
        <v>6113079</v>
      </c>
      <c r="D2" s="1734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3"/>
    </row>
    <row r="3" spans="1:32">
      <c r="A3" s="289"/>
      <c r="B3" s="290" t="s">
        <v>917</v>
      </c>
      <c r="C3" s="354" t="s">
        <v>365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</row>
    <row r="4" spans="1:32">
      <c r="A4" s="289"/>
      <c r="B4" s="290" t="s">
        <v>1370</v>
      </c>
      <c r="C4" s="195" t="s">
        <v>893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5"/>
    </row>
    <row r="5" spans="1:32" ht="6" customHeight="1">
      <c r="A5" s="296"/>
      <c r="C5" s="297"/>
      <c r="D5" s="175"/>
      <c r="E5" s="175"/>
      <c r="F5" s="175"/>
      <c r="G5" s="175"/>
      <c r="H5" s="175"/>
      <c r="I5" s="175"/>
      <c r="J5" s="175"/>
    </row>
    <row r="6" spans="1:32" s="178" customFormat="1" ht="34.5" customHeight="1">
      <c r="A6" s="1731" t="s">
        <v>919</v>
      </c>
      <c r="B6" s="1729" t="s">
        <v>366</v>
      </c>
      <c r="C6" s="1729" t="s">
        <v>367</v>
      </c>
      <c r="D6" s="1729" t="s">
        <v>368</v>
      </c>
      <c r="E6" s="1730" t="s">
        <v>920</v>
      </c>
      <c r="F6" s="1730"/>
      <c r="G6" s="1730"/>
      <c r="H6" s="1730"/>
      <c r="I6" s="1731" t="s">
        <v>921</v>
      </c>
      <c r="J6" s="1731"/>
      <c r="K6" s="1731"/>
      <c r="L6" s="1731"/>
      <c r="M6" s="1731"/>
      <c r="N6" s="1731"/>
      <c r="O6" s="1731"/>
      <c r="P6" s="1731"/>
      <c r="Q6" s="1731"/>
      <c r="R6" s="1731"/>
      <c r="S6" s="1731"/>
      <c r="T6" s="1731"/>
      <c r="U6" s="1731"/>
      <c r="V6" s="1731"/>
      <c r="W6" s="1731"/>
      <c r="X6" s="1731"/>
      <c r="Y6" s="1731"/>
      <c r="Z6" s="1731"/>
      <c r="AA6" s="1731"/>
      <c r="AB6" s="1731"/>
      <c r="AC6" s="1731"/>
      <c r="AD6" s="1730" t="s">
        <v>2884</v>
      </c>
      <c r="AE6" s="1730"/>
      <c r="AF6" s="1730"/>
    </row>
    <row r="7" spans="1:32" s="175" customFormat="1" ht="47.25" customHeight="1">
      <c r="A7" s="1731"/>
      <c r="B7" s="1729"/>
      <c r="C7" s="1729"/>
      <c r="D7" s="1729"/>
      <c r="E7" s="1729" t="s">
        <v>2885</v>
      </c>
      <c r="F7" s="1729" t="s">
        <v>2886</v>
      </c>
      <c r="G7" s="1729" t="s">
        <v>2887</v>
      </c>
      <c r="H7" s="1735" t="s">
        <v>2888</v>
      </c>
      <c r="I7" s="1729" t="s">
        <v>2889</v>
      </c>
      <c r="J7" s="1729" t="s">
        <v>2890</v>
      </c>
      <c r="K7" s="1729" t="s">
        <v>2891</v>
      </c>
      <c r="L7" s="1732" t="s">
        <v>2892</v>
      </c>
      <c r="M7" s="1732"/>
      <c r="N7" s="1732"/>
      <c r="O7" s="1732"/>
      <c r="P7" s="1732"/>
      <c r="Q7" s="1729" t="s">
        <v>2893</v>
      </c>
      <c r="R7" s="1729" t="s">
        <v>2894</v>
      </c>
      <c r="S7" s="1730" t="s">
        <v>2895</v>
      </c>
      <c r="T7" s="1730"/>
      <c r="U7" s="1730"/>
      <c r="V7" s="1730"/>
      <c r="W7" s="1730"/>
      <c r="X7" s="1730"/>
      <c r="Y7" s="1729" t="s">
        <v>2896</v>
      </c>
      <c r="Z7" s="1729" t="s">
        <v>2897</v>
      </c>
      <c r="AA7" s="1729" t="s">
        <v>1371</v>
      </c>
      <c r="AB7" s="1729" t="s">
        <v>2898</v>
      </c>
      <c r="AC7" s="1729" t="s">
        <v>2899</v>
      </c>
      <c r="AD7" s="1730"/>
      <c r="AE7" s="1730"/>
      <c r="AF7" s="1730"/>
    </row>
    <row r="8" spans="1:32" s="175" customFormat="1" ht="78" customHeight="1">
      <c r="A8" s="1731"/>
      <c r="B8" s="1729"/>
      <c r="C8" s="1729"/>
      <c r="D8" s="1729"/>
      <c r="E8" s="1729"/>
      <c r="F8" s="1729"/>
      <c r="G8" s="1729"/>
      <c r="H8" s="1735"/>
      <c r="I8" s="1729"/>
      <c r="J8" s="1729"/>
      <c r="K8" s="1729"/>
      <c r="L8" s="298" t="s">
        <v>2885</v>
      </c>
      <c r="M8" s="298" t="s">
        <v>2886</v>
      </c>
      <c r="N8" s="298" t="s">
        <v>2887</v>
      </c>
      <c r="O8" s="298" t="s">
        <v>2898</v>
      </c>
      <c r="P8" s="299" t="s">
        <v>3648</v>
      </c>
      <c r="Q8" s="1729"/>
      <c r="R8" s="1729"/>
      <c r="S8" s="298" t="s">
        <v>3649</v>
      </c>
      <c r="T8" s="298" t="s">
        <v>2886</v>
      </c>
      <c r="U8" s="298" t="s">
        <v>3650</v>
      </c>
      <c r="V8" s="299" t="s">
        <v>3651</v>
      </c>
      <c r="W8" s="299" t="s">
        <v>3652</v>
      </c>
      <c r="X8" s="299" t="s">
        <v>3653</v>
      </c>
      <c r="Y8" s="1729"/>
      <c r="Z8" s="1729"/>
      <c r="AA8" s="1729"/>
      <c r="AB8" s="1729"/>
      <c r="AC8" s="1729"/>
      <c r="AD8" s="298" t="s">
        <v>3654</v>
      </c>
      <c r="AE8" s="298" t="s">
        <v>3655</v>
      </c>
      <c r="AF8" s="298" t="s">
        <v>3656</v>
      </c>
    </row>
    <row r="9" spans="1:32" s="179" customFormat="1" ht="12.75" customHeight="1">
      <c r="A9" s="447" t="s">
        <v>3657</v>
      </c>
      <c r="B9" s="451">
        <v>967</v>
      </c>
      <c r="C9" s="451">
        <v>10189</v>
      </c>
      <c r="D9" s="452">
        <f t="shared" ref="D9:D28" si="0">SUM(C9/(365*H9)*100)</f>
        <v>63.443337484433371</v>
      </c>
      <c r="E9" s="335">
        <v>44</v>
      </c>
      <c r="F9" s="335"/>
      <c r="G9" s="335"/>
      <c r="H9" s="336">
        <f>SUM(E9:G9)</f>
        <v>44</v>
      </c>
      <c r="I9" s="853">
        <v>7</v>
      </c>
      <c r="J9" s="853">
        <v>3</v>
      </c>
      <c r="K9" s="853">
        <v>4</v>
      </c>
      <c r="L9" s="338">
        <v>9</v>
      </c>
      <c r="M9" s="338"/>
      <c r="N9" s="338"/>
      <c r="O9" s="338"/>
      <c r="P9" s="339">
        <f>SUM(L9:O9)</f>
        <v>9</v>
      </c>
      <c r="Q9" s="340">
        <f>I9-P9</f>
        <v>-2</v>
      </c>
      <c r="R9" s="853">
        <v>24</v>
      </c>
      <c r="S9" s="341">
        <v>22</v>
      </c>
      <c r="T9" s="338"/>
      <c r="U9" s="338"/>
      <c r="V9" s="338">
        <v>13</v>
      </c>
      <c r="W9" s="338"/>
      <c r="X9" s="339">
        <f>SUM(S9:W9)</f>
        <v>35</v>
      </c>
      <c r="Y9" s="340">
        <f>R9-X9</f>
        <v>-11</v>
      </c>
      <c r="Z9" s="853"/>
      <c r="AA9" s="335"/>
      <c r="AB9" s="335"/>
      <c r="AC9" s="342">
        <f t="shared" ref="AC9:AC28" si="1">Z9-(AA9+AB9)</f>
        <v>0</v>
      </c>
      <c r="AD9" s="337"/>
      <c r="AE9" s="337"/>
      <c r="AF9" s="337"/>
    </row>
    <row r="10" spans="1:32" s="179" customFormat="1" ht="14.25" customHeight="1">
      <c r="A10" s="447" t="s">
        <v>3658</v>
      </c>
      <c r="B10" s="451">
        <v>0</v>
      </c>
      <c r="C10" s="451">
        <v>0</v>
      </c>
      <c r="D10" s="452" t="e">
        <f t="shared" si="0"/>
        <v>#DIV/0!</v>
      </c>
      <c r="E10" s="343"/>
      <c r="F10" s="343"/>
      <c r="G10" s="343"/>
      <c r="H10" s="336">
        <f t="shared" ref="H10:H28" si="2">SUM(E10:G10)</f>
        <v>0</v>
      </c>
      <c r="I10" s="853">
        <v>9</v>
      </c>
      <c r="J10" s="853">
        <v>2</v>
      </c>
      <c r="K10" s="853">
        <v>0</v>
      </c>
      <c r="L10" s="338">
        <v>5</v>
      </c>
      <c r="M10" s="338"/>
      <c r="N10" s="338"/>
      <c r="O10" s="338"/>
      <c r="P10" s="339">
        <f t="shared" ref="P10:P28" si="3">SUM(L10:O10)</f>
        <v>5</v>
      </c>
      <c r="Q10" s="340">
        <f t="shared" ref="Q10:Q27" si="4">I10-P10</f>
        <v>4</v>
      </c>
      <c r="R10" s="853">
        <v>38</v>
      </c>
      <c r="S10" s="341">
        <v>20</v>
      </c>
      <c r="T10" s="338"/>
      <c r="U10" s="338"/>
      <c r="V10" s="338"/>
      <c r="W10" s="338"/>
      <c r="X10" s="339">
        <f t="shared" ref="X10:X28" si="5">SUM(S10:W10)</f>
        <v>20</v>
      </c>
      <c r="Y10" s="340">
        <f t="shared" ref="Y10:Y28" si="6">R10-X10</f>
        <v>18</v>
      </c>
      <c r="Z10" s="853"/>
      <c r="AA10" s="335"/>
      <c r="AB10" s="335"/>
      <c r="AC10" s="342">
        <f t="shared" si="1"/>
        <v>0</v>
      </c>
      <c r="AD10" s="337"/>
      <c r="AE10" s="337"/>
      <c r="AF10" s="337"/>
    </row>
    <row r="11" spans="1:32" s="179" customFormat="1" ht="13.5" customHeight="1">
      <c r="A11" s="447" t="s">
        <v>3659</v>
      </c>
      <c r="B11" s="451">
        <v>212</v>
      </c>
      <c r="C11" s="451">
        <v>2649</v>
      </c>
      <c r="D11" s="452">
        <f t="shared" si="0"/>
        <v>40.31963470319635</v>
      </c>
      <c r="E11" s="335">
        <v>18</v>
      </c>
      <c r="F11" s="335"/>
      <c r="G11" s="335"/>
      <c r="H11" s="336">
        <f t="shared" si="2"/>
        <v>18</v>
      </c>
      <c r="I11" s="853">
        <v>4</v>
      </c>
      <c r="J11" s="853">
        <v>1</v>
      </c>
      <c r="K11" s="853">
        <v>3</v>
      </c>
      <c r="L11" s="338">
        <v>3</v>
      </c>
      <c r="M11" s="338"/>
      <c r="N11" s="338"/>
      <c r="O11" s="338"/>
      <c r="P11" s="339">
        <f t="shared" si="3"/>
        <v>3</v>
      </c>
      <c r="Q11" s="340">
        <f t="shared" si="4"/>
        <v>1</v>
      </c>
      <c r="R11" s="853">
        <v>16</v>
      </c>
      <c r="S11" s="341">
        <v>9</v>
      </c>
      <c r="T11" s="338"/>
      <c r="U11" s="338"/>
      <c r="V11" s="338">
        <v>5</v>
      </c>
      <c r="W11" s="338"/>
      <c r="X11" s="339">
        <f t="shared" si="5"/>
        <v>14</v>
      </c>
      <c r="Y11" s="340">
        <f t="shared" si="6"/>
        <v>2</v>
      </c>
      <c r="Z11" s="853"/>
      <c r="AA11" s="335"/>
      <c r="AB11" s="335"/>
      <c r="AC11" s="342">
        <f t="shared" si="1"/>
        <v>0</v>
      </c>
      <c r="AD11" s="337"/>
      <c r="AE11" s="337"/>
      <c r="AF11" s="337"/>
    </row>
    <row r="12" spans="1:32" s="179" customFormat="1" ht="14.25" customHeight="1">
      <c r="A12" s="447" t="s">
        <v>3660</v>
      </c>
      <c r="B12" s="451">
        <v>60</v>
      </c>
      <c r="C12" s="451">
        <v>381</v>
      </c>
      <c r="D12" s="452">
        <f t="shared" si="0"/>
        <v>8.6986301369863011</v>
      </c>
      <c r="E12" s="335">
        <v>12</v>
      </c>
      <c r="F12" s="335"/>
      <c r="G12" s="335"/>
      <c r="H12" s="336">
        <f t="shared" si="2"/>
        <v>12</v>
      </c>
      <c r="I12" s="853">
        <v>3</v>
      </c>
      <c r="J12" s="853">
        <v>3</v>
      </c>
      <c r="K12" s="853">
        <v>0</v>
      </c>
      <c r="L12" s="338">
        <v>2</v>
      </c>
      <c r="M12" s="338"/>
      <c r="N12" s="338"/>
      <c r="O12" s="338"/>
      <c r="P12" s="339">
        <f t="shared" si="3"/>
        <v>2</v>
      </c>
      <c r="Q12" s="340">
        <f t="shared" si="4"/>
        <v>1</v>
      </c>
      <c r="R12" s="853">
        <v>8</v>
      </c>
      <c r="S12" s="341">
        <v>6</v>
      </c>
      <c r="T12" s="338"/>
      <c r="U12" s="338"/>
      <c r="V12" s="338">
        <v>4</v>
      </c>
      <c r="W12" s="338"/>
      <c r="X12" s="339">
        <f t="shared" si="5"/>
        <v>10</v>
      </c>
      <c r="Y12" s="340">
        <f t="shared" si="6"/>
        <v>-2</v>
      </c>
      <c r="Z12" s="853"/>
      <c r="AA12" s="335"/>
      <c r="AB12" s="335"/>
      <c r="AC12" s="342">
        <f t="shared" si="1"/>
        <v>0</v>
      </c>
      <c r="AD12" s="337"/>
      <c r="AE12" s="337"/>
      <c r="AF12" s="337"/>
    </row>
    <row r="13" spans="1:32" s="179" customFormat="1" ht="11.25" customHeight="1">
      <c r="A13" s="447" t="s">
        <v>3846</v>
      </c>
      <c r="B13" s="451">
        <v>1290</v>
      </c>
      <c r="C13" s="451">
        <v>10214</v>
      </c>
      <c r="D13" s="452">
        <f t="shared" si="0"/>
        <v>58.299086757990871</v>
      </c>
      <c r="E13" s="335">
        <v>42</v>
      </c>
      <c r="F13" s="335">
        <v>6</v>
      </c>
      <c r="G13" s="335"/>
      <c r="H13" s="336">
        <f t="shared" si="2"/>
        <v>48</v>
      </c>
      <c r="I13" s="853">
        <v>10</v>
      </c>
      <c r="J13" s="853">
        <v>3</v>
      </c>
      <c r="K13" s="853">
        <v>5</v>
      </c>
      <c r="L13" s="338">
        <v>8</v>
      </c>
      <c r="M13" s="338">
        <v>2</v>
      </c>
      <c r="N13" s="338"/>
      <c r="O13" s="338">
        <v>2</v>
      </c>
      <c r="P13" s="339">
        <f t="shared" si="3"/>
        <v>12</v>
      </c>
      <c r="Q13" s="340">
        <f t="shared" si="4"/>
        <v>-2</v>
      </c>
      <c r="R13" s="853">
        <v>27</v>
      </c>
      <c r="S13" s="341">
        <v>21</v>
      </c>
      <c r="T13" s="338">
        <v>12</v>
      </c>
      <c r="U13" s="338"/>
      <c r="V13" s="338">
        <v>3</v>
      </c>
      <c r="W13" s="338">
        <v>5</v>
      </c>
      <c r="X13" s="339">
        <f t="shared" si="5"/>
        <v>41</v>
      </c>
      <c r="Y13" s="340">
        <f t="shared" si="6"/>
        <v>-14</v>
      </c>
      <c r="Z13" s="853"/>
      <c r="AA13" s="335"/>
      <c r="AB13" s="335"/>
      <c r="AC13" s="342">
        <f t="shared" si="1"/>
        <v>0</v>
      </c>
      <c r="AD13" s="337"/>
      <c r="AE13" s="337"/>
      <c r="AF13" s="337"/>
    </row>
    <row r="14" spans="1:32" s="179" customFormat="1">
      <c r="A14" s="447" t="s">
        <v>3847</v>
      </c>
      <c r="B14" s="451">
        <v>223</v>
      </c>
      <c r="C14" s="451">
        <v>1100</v>
      </c>
      <c r="D14" s="452">
        <f t="shared" si="0"/>
        <v>50.228310502283101</v>
      </c>
      <c r="E14" s="335"/>
      <c r="F14" s="335">
        <v>6</v>
      </c>
      <c r="G14" s="335"/>
      <c r="H14" s="336">
        <f t="shared" si="2"/>
        <v>6</v>
      </c>
      <c r="I14" s="853">
        <v>0</v>
      </c>
      <c r="J14" s="853">
        <v>0</v>
      </c>
      <c r="K14" s="853">
        <v>0</v>
      </c>
      <c r="L14" s="338"/>
      <c r="M14" s="338">
        <v>2</v>
      </c>
      <c r="N14" s="338"/>
      <c r="O14" s="338"/>
      <c r="P14" s="339">
        <f t="shared" si="3"/>
        <v>2</v>
      </c>
      <c r="Q14" s="340">
        <f t="shared" si="4"/>
        <v>-2</v>
      </c>
      <c r="R14" s="853">
        <v>12</v>
      </c>
      <c r="S14" s="341"/>
      <c r="T14" s="338">
        <v>12</v>
      </c>
      <c r="U14" s="338"/>
      <c r="V14" s="338"/>
      <c r="W14" s="338"/>
      <c r="X14" s="339">
        <f t="shared" si="5"/>
        <v>12</v>
      </c>
      <c r="Y14" s="340">
        <f t="shared" si="6"/>
        <v>0</v>
      </c>
      <c r="Z14" s="853"/>
      <c r="AA14" s="335"/>
      <c r="AB14" s="335"/>
      <c r="AC14" s="342">
        <f t="shared" si="1"/>
        <v>0</v>
      </c>
      <c r="AD14" s="337"/>
      <c r="AE14" s="337"/>
      <c r="AF14" s="337"/>
    </row>
    <row r="15" spans="1:32" s="179" customFormat="1">
      <c r="A15" s="447" t="s">
        <v>3848</v>
      </c>
      <c r="B15" s="451">
        <v>0</v>
      </c>
      <c r="C15" s="451">
        <v>0</v>
      </c>
      <c r="D15" s="452" t="e">
        <f t="shared" si="0"/>
        <v>#DIV/0!</v>
      </c>
      <c r="E15" s="335"/>
      <c r="F15" s="335"/>
      <c r="G15" s="335"/>
      <c r="H15" s="336">
        <f t="shared" si="2"/>
        <v>0</v>
      </c>
      <c r="I15" s="853">
        <v>0</v>
      </c>
      <c r="J15" s="853">
        <v>0</v>
      </c>
      <c r="K15" s="853">
        <v>0</v>
      </c>
      <c r="L15" s="338"/>
      <c r="M15" s="338"/>
      <c r="N15" s="338"/>
      <c r="O15" s="338"/>
      <c r="P15" s="339">
        <f t="shared" si="3"/>
        <v>0</v>
      </c>
      <c r="Q15" s="340">
        <f t="shared" si="4"/>
        <v>0</v>
      </c>
      <c r="R15" s="853">
        <v>19</v>
      </c>
      <c r="S15" s="341"/>
      <c r="T15" s="338"/>
      <c r="U15" s="338"/>
      <c r="V15" s="338"/>
      <c r="W15" s="338"/>
      <c r="X15" s="339">
        <f t="shared" si="5"/>
        <v>0</v>
      </c>
      <c r="Y15" s="340">
        <f t="shared" si="6"/>
        <v>19</v>
      </c>
      <c r="Z15" s="853"/>
      <c r="AA15" s="335"/>
      <c r="AB15" s="335"/>
      <c r="AC15" s="342">
        <f t="shared" si="1"/>
        <v>0</v>
      </c>
      <c r="AD15" s="337"/>
      <c r="AE15" s="337"/>
      <c r="AF15" s="337"/>
    </row>
    <row r="16" spans="1:32" s="179" customFormat="1" ht="12" customHeight="1">
      <c r="A16" s="447" t="s">
        <v>3849</v>
      </c>
      <c r="B16" s="451">
        <v>285</v>
      </c>
      <c r="C16" s="451">
        <v>1506</v>
      </c>
      <c r="D16" s="452">
        <f t="shared" si="0"/>
        <v>41.260273972602739</v>
      </c>
      <c r="E16" s="335">
        <v>10</v>
      </c>
      <c r="F16" s="335"/>
      <c r="G16" s="335"/>
      <c r="H16" s="336">
        <f t="shared" si="2"/>
        <v>10</v>
      </c>
      <c r="I16" s="853">
        <v>2</v>
      </c>
      <c r="J16" s="853">
        <v>0</v>
      </c>
      <c r="K16" s="853">
        <v>2</v>
      </c>
      <c r="L16" s="338">
        <v>2</v>
      </c>
      <c r="M16" s="338"/>
      <c r="N16" s="338"/>
      <c r="O16" s="338">
        <v>2</v>
      </c>
      <c r="P16" s="339">
        <f t="shared" si="3"/>
        <v>4</v>
      </c>
      <c r="Q16" s="340">
        <f t="shared" si="4"/>
        <v>-2</v>
      </c>
      <c r="R16" s="853">
        <v>8</v>
      </c>
      <c r="S16" s="341">
        <v>5</v>
      </c>
      <c r="T16" s="338"/>
      <c r="U16" s="338"/>
      <c r="V16" s="338">
        <v>2</v>
      </c>
      <c r="W16" s="338">
        <v>2</v>
      </c>
      <c r="X16" s="339">
        <f t="shared" si="5"/>
        <v>9</v>
      </c>
      <c r="Y16" s="340">
        <f t="shared" si="6"/>
        <v>-1</v>
      </c>
      <c r="Z16" s="853">
        <v>1</v>
      </c>
      <c r="AA16" s="335">
        <v>1</v>
      </c>
      <c r="AB16" s="335"/>
      <c r="AC16" s="342">
        <f t="shared" si="1"/>
        <v>0</v>
      </c>
      <c r="AD16" s="337"/>
      <c r="AE16" s="337"/>
      <c r="AF16" s="337"/>
    </row>
    <row r="17" spans="1:32" s="179" customFormat="1" ht="13.5" customHeight="1">
      <c r="A17" s="448" t="s">
        <v>3850</v>
      </c>
      <c r="B17" s="451">
        <v>0</v>
      </c>
      <c r="C17" s="451">
        <v>0</v>
      </c>
      <c r="D17" s="452">
        <f t="shared" si="0"/>
        <v>0</v>
      </c>
      <c r="E17" s="335">
        <v>22</v>
      </c>
      <c r="F17" s="335"/>
      <c r="G17" s="344"/>
      <c r="H17" s="336">
        <f t="shared" si="2"/>
        <v>22</v>
      </c>
      <c r="I17" s="853">
        <v>3</v>
      </c>
      <c r="J17" s="853">
        <v>0</v>
      </c>
      <c r="K17" s="853">
        <v>3</v>
      </c>
      <c r="L17" s="338">
        <v>3</v>
      </c>
      <c r="M17" s="338"/>
      <c r="N17" s="338"/>
      <c r="O17" s="338">
        <v>1</v>
      </c>
      <c r="P17" s="339">
        <f t="shared" si="3"/>
        <v>4</v>
      </c>
      <c r="Q17" s="340">
        <f t="shared" si="4"/>
        <v>-1</v>
      </c>
      <c r="R17" s="853">
        <v>13</v>
      </c>
      <c r="S17" s="341">
        <v>9</v>
      </c>
      <c r="T17" s="338"/>
      <c r="U17" s="338"/>
      <c r="V17" s="338">
        <v>2</v>
      </c>
      <c r="W17" s="338">
        <v>2</v>
      </c>
      <c r="X17" s="339">
        <f t="shared" si="5"/>
        <v>13</v>
      </c>
      <c r="Y17" s="340">
        <f t="shared" si="6"/>
        <v>0</v>
      </c>
      <c r="Z17" s="853"/>
      <c r="AA17" s="335"/>
      <c r="AB17" s="335"/>
      <c r="AC17" s="342">
        <f t="shared" si="1"/>
        <v>0</v>
      </c>
      <c r="AD17" s="337"/>
      <c r="AE17" s="337"/>
      <c r="AF17" s="337"/>
    </row>
    <row r="18" spans="1:32" s="179" customFormat="1" ht="10.5" customHeight="1">
      <c r="A18" s="448" t="s">
        <v>3851</v>
      </c>
      <c r="B18" s="451">
        <v>412</v>
      </c>
      <c r="C18" s="451">
        <v>929</v>
      </c>
      <c r="D18" s="452">
        <f t="shared" si="0"/>
        <v>12.726027397260273</v>
      </c>
      <c r="E18" s="335">
        <v>20</v>
      </c>
      <c r="F18" s="335"/>
      <c r="G18" s="344"/>
      <c r="H18" s="336">
        <f t="shared" si="2"/>
        <v>20</v>
      </c>
      <c r="I18" s="853">
        <v>7</v>
      </c>
      <c r="J18" s="853">
        <v>2</v>
      </c>
      <c r="K18" s="853">
        <v>5</v>
      </c>
      <c r="L18" s="338">
        <v>7</v>
      </c>
      <c r="M18" s="338"/>
      <c r="N18" s="338"/>
      <c r="O18" s="338"/>
      <c r="P18" s="339">
        <f t="shared" si="3"/>
        <v>7</v>
      </c>
      <c r="Q18" s="340">
        <f t="shared" si="4"/>
        <v>0</v>
      </c>
      <c r="R18" s="853">
        <v>7</v>
      </c>
      <c r="S18" s="341">
        <v>20</v>
      </c>
      <c r="T18" s="338"/>
      <c r="U18" s="338"/>
      <c r="V18" s="338">
        <v>8</v>
      </c>
      <c r="W18" s="338"/>
      <c r="X18" s="339">
        <f t="shared" si="5"/>
        <v>28</v>
      </c>
      <c r="Y18" s="340">
        <f t="shared" si="6"/>
        <v>-21</v>
      </c>
      <c r="Z18" s="853"/>
      <c r="AA18" s="335"/>
      <c r="AB18" s="335"/>
      <c r="AC18" s="342">
        <f t="shared" si="1"/>
        <v>0</v>
      </c>
      <c r="AD18" s="337"/>
      <c r="AE18" s="337"/>
      <c r="AF18" s="337"/>
    </row>
    <row r="19" spans="1:32" s="179" customFormat="1" ht="13.5" customHeight="1">
      <c r="A19" s="447" t="s">
        <v>3852</v>
      </c>
      <c r="B19" s="451">
        <v>485</v>
      </c>
      <c r="C19" s="451">
        <v>2135</v>
      </c>
      <c r="D19" s="452">
        <f t="shared" si="0"/>
        <v>29.246575342465754</v>
      </c>
      <c r="E19" s="335">
        <v>20</v>
      </c>
      <c r="F19" s="335"/>
      <c r="G19" s="344"/>
      <c r="H19" s="336">
        <f t="shared" si="2"/>
        <v>20</v>
      </c>
      <c r="I19" s="853">
        <v>0</v>
      </c>
      <c r="J19" s="853">
        <v>0</v>
      </c>
      <c r="K19" s="853">
        <v>0</v>
      </c>
      <c r="L19" s="338"/>
      <c r="M19" s="338"/>
      <c r="N19" s="338"/>
      <c r="O19" s="338"/>
      <c r="P19" s="339">
        <f t="shared" si="3"/>
        <v>0</v>
      </c>
      <c r="Q19" s="340">
        <f t="shared" si="4"/>
        <v>0</v>
      </c>
      <c r="R19" s="853">
        <v>12</v>
      </c>
      <c r="S19" s="341"/>
      <c r="T19" s="338"/>
      <c r="U19" s="338"/>
      <c r="V19" s="338"/>
      <c r="W19" s="338"/>
      <c r="X19" s="339">
        <f t="shared" si="5"/>
        <v>0</v>
      </c>
      <c r="Y19" s="340">
        <f t="shared" si="6"/>
        <v>12</v>
      </c>
      <c r="Z19" s="853"/>
      <c r="AA19" s="335"/>
      <c r="AB19" s="335"/>
      <c r="AC19" s="342">
        <f t="shared" si="1"/>
        <v>0</v>
      </c>
      <c r="AD19" s="337"/>
      <c r="AE19" s="337"/>
      <c r="AF19" s="337"/>
    </row>
    <row r="20" spans="1:32" s="179" customFormat="1">
      <c r="A20" s="448" t="s">
        <v>3853</v>
      </c>
      <c r="B20" s="451">
        <v>546</v>
      </c>
      <c r="C20" s="451">
        <v>2323</v>
      </c>
      <c r="D20" s="452">
        <f t="shared" si="0"/>
        <v>39.777397260273972</v>
      </c>
      <c r="E20" s="335">
        <v>16</v>
      </c>
      <c r="F20" s="335"/>
      <c r="G20" s="344"/>
      <c r="H20" s="336">
        <f t="shared" si="2"/>
        <v>16</v>
      </c>
      <c r="I20" s="853">
        <v>7</v>
      </c>
      <c r="J20" s="853">
        <v>0</v>
      </c>
      <c r="K20" s="853">
        <v>7</v>
      </c>
      <c r="L20" s="338">
        <v>3</v>
      </c>
      <c r="M20" s="338"/>
      <c r="N20" s="338"/>
      <c r="O20" s="338"/>
      <c r="P20" s="339">
        <f t="shared" si="3"/>
        <v>3</v>
      </c>
      <c r="Q20" s="340">
        <f t="shared" si="4"/>
        <v>4</v>
      </c>
      <c r="R20" s="853">
        <v>13</v>
      </c>
      <c r="S20" s="341">
        <v>10</v>
      </c>
      <c r="T20" s="338"/>
      <c r="U20" s="338"/>
      <c r="V20" s="338">
        <v>1</v>
      </c>
      <c r="W20" s="338"/>
      <c r="X20" s="339">
        <f t="shared" si="5"/>
        <v>11</v>
      </c>
      <c r="Y20" s="340">
        <f t="shared" si="6"/>
        <v>2</v>
      </c>
      <c r="Z20" s="853"/>
      <c r="AA20" s="335">
        <v>1</v>
      </c>
      <c r="AB20" s="335"/>
      <c r="AC20" s="342">
        <f t="shared" si="1"/>
        <v>-1</v>
      </c>
      <c r="AD20" s="337"/>
      <c r="AE20" s="337"/>
      <c r="AF20" s="337"/>
    </row>
    <row r="21" spans="1:32" s="179" customFormat="1">
      <c r="A21" s="448" t="s">
        <v>3854</v>
      </c>
      <c r="B21" s="451">
        <v>474</v>
      </c>
      <c r="C21" s="451">
        <v>1944</v>
      </c>
      <c r="D21" s="452" t="e">
        <f t="shared" si="0"/>
        <v>#DIV/0!</v>
      </c>
      <c r="E21" s="335" t="s">
        <v>3855</v>
      </c>
      <c r="F21" s="335" t="s">
        <v>3856</v>
      </c>
      <c r="G21" s="344"/>
      <c r="H21" s="336">
        <f t="shared" si="2"/>
        <v>0</v>
      </c>
      <c r="I21" s="853">
        <v>0</v>
      </c>
      <c r="J21" s="853">
        <v>0</v>
      </c>
      <c r="K21" s="853">
        <v>0</v>
      </c>
      <c r="L21" s="338">
        <v>2</v>
      </c>
      <c r="M21" s="338"/>
      <c r="N21" s="338"/>
      <c r="O21" s="338"/>
      <c r="P21" s="339">
        <f t="shared" si="3"/>
        <v>2</v>
      </c>
      <c r="Q21" s="340">
        <f t="shared" si="4"/>
        <v>-2</v>
      </c>
      <c r="R21" s="853">
        <v>9</v>
      </c>
      <c r="S21" s="341">
        <v>14</v>
      </c>
      <c r="T21" s="338"/>
      <c r="U21" s="338"/>
      <c r="V21" s="338"/>
      <c r="W21" s="338"/>
      <c r="X21" s="339">
        <f t="shared" si="5"/>
        <v>14</v>
      </c>
      <c r="Y21" s="340">
        <f t="shared" si="6"/>
        <v>-5</v>
      </c>
      <c r="Z21" s="853"/>
      <c r="AA21" s="335"/>
      <c r="AB21" s="335"/>
      <c r="AC21" s="342">
        <f t="shared" si="1"/>
        <v>0</v>
      </c>
      <c r="AD21" s="337"/>
      <c r="AE21" s="337"/>
      <c r="AF21" s="337"/>
    </row>
    <row r="22" spans="1:32" s="179" customFormat="1" ht="12" customHeight="1">
      <c r="A22" s="448" t="s">
        <v>3857</v>
      </c>
      <c r="B22" s="451">
        <v>76</v>
      </c>
      <c r="C22" s="451">
        <v>490</v>
      </c>
      <c r="D22" s="452">
        <f t="shared" si="0"/>
        <v>13.424657534246576</v>
      </c>
      <c r="E22" s="335">
        <v>10</v>
      </c>
      <c r="F22" s="335"/>
      <c r="G22" s="344"/>
      <c r="H22" s="336">
        <f t="shared" si="2"/>
        <v>10</v>
      </c>
      <c r="I22" s="853">
        <v>2</v>
      </c>
      <c r="J22" s="853">
        <v>0</v>
      </c>
      <c r="K22" s="853">
        <v>2</v>
      </c>
      <c r="L22" s="338">
        <v>2</v>
      </c>
      <c r="M22" s="338"/>
      <c r="N22" s="338"/>
      <c r="O22" s="338">
        <v>2</v>
      </c>
      <c r="P22" s="339">
        <f t="shared" si="3"/>
        <v>4</v>
      </c>
      <c r="Q22" s="340">
        <f t="shared" si="4"/>
        <v>-2</v>
      </c>
      <c r="R22" s="853">
        <v>7</v>
      </c>
      <c r="S22" s="341">
        <v>5</v>
      </c>
      <c r="T22" s="338"/>
      <c r="U22" s="338"/>
      <c r="V22" s="338">
        <v>2</v>
      </c>
      <c r="W22" s="338">
        <v>2</v>
      </c>
      <c r="X22" s="339">
        <f t="shared" si="5"/>
        <v>9</v>
      </c>
      <c r="Y22" s="340">
        <f t="shared" si="6"/>
        <v>-2</v>
      </c>
      <c r="Z22" s="853">
        <v>1</v>
      </c>
      <c r="AA22" s="335">
        <v>1</v>
      </c>
      <c r="AB22" s="335"/>
      <c r="AC22" s="342">
        <f t="shared" si="1"/>
        <v>0</v>
      </c>
      <c r="AD22" s="337"/>
      <c r="AE22" s="337"/>
      <c r="AF22" s="337"/>
    </row>
    <row r="23" spans="1:32" s="179" customFormat="1">
      <c r="A23" s="447" t="s">
        <v>3858</v>
      </c>
      <c r="B23" s="451">
        <v>2025</v>
      </c>
      <c r="C23" s="451">
        <v>22738</v>
      </c>
      <c r="D23" s="452">
        <f t="shared" si="0"/>
        <v>622.95890410958896</v>
      </c>
      <c r="E23" s="335">
        <v>10</v>
      </c>
      <c r="F23" s="335"/>
      <c r="G23" s="344"/>
      <c r="H23" s="336">
        <f t="shared" si="2"/>
        <v>10</v>
      </c>
      <c r="I23" s="853">
        <v>3</v>
      </c>
      <c r="J23" s="853">
        <v>0</v>
      </c>
      <c r="K23" s="853">
        <v>1</v>
      </c>
      <c r="L23" s="338">
        <v>2</v>
      </c>
      <c r="M23" s="338"/>
      <c r="N23" s="338"/>
      <c r="O23" s="338"/>
      <c r="P23" s="339">
        <f t="shared" si="3"/>
        <v>2</v>
      </c>
      <c r="Q23" s="340">
        <f t="shared" si="4"/>
        <v>1</v>
      </c>
      <c r="R23" s="853">
        <v>8</v>
      </c>
      <c r="S23" s="341">
        <v>5</v>
      </c>
      <c r="T23" s="338"/>
      <c r="U23" s="338"/>
      <c r="V23" s="338">
        <v>1</v>
      </c>
      <c r="W23" s="338"/>
      <c r="X23" s="339">
        <f t="shared" si="5"/>
        <v>6</v>
      </c>
      <c r="Y23" s="340">
        <f t="shared" si="6"/>
        <v>2</v>
      </c>
      <c r="Z23" s="853"/>
      <c r="AA23" s="335"/>
      <c r="AB23" s="335"/>
      <c r="AC23" s="342">
        <f t="shared" si="1"/>
        <v>0</v>
      </c>
      <c r="AD23" s="337"/>
      <c r="AE23" s="337"/>
      <c r="AF23" s="337"/>
    </row>
    <row r="24" spans="1:32" s="179" customFormat="1">
      <c r="A24" s="449" t="s">
        <v>3859</v>
      </c>
      <c r="B24" s="451">
        <v>207</v>
      </c>
      <c r="C24" s="451">
        <v>4584</v>
      </c>
      <c r="D24" s="452">
        <f t="shared" si="0"/>
        <v>41.863013698630134</v>
      </c>
      <c r="E24" s="335">
        <v>30</v>
      </c>
      <c r="F24" s="335"/>
      <c r="G24" s="344"/>
      <c r="H24" s="336">
        <f t="shared" si="2"/>
        <v>30</v>
      </c>
      <c r="I24" s="853">
        <v>5</v>
      </c>
      <c r="J24" s="853">
        <v>2</v>
      </c>
      <c r="K24" s="853">
        <v>3</v>
      </c>
      <c r="L24" s="338">
        <v>5</v>
      </c>
      <c r="M24" s="338"/>
      <c r="N24" s="338"/>
      <c r="O24" s="338">
        <v>1</v>
      </c>
      <c r="P24" s="339">
        <f t="shared" si="3"/>
        <v>6</v>
      </c>
      <c r="Q24" s="340">
        <f t="shared" si="4"/>
        <v>-1</v>
      </c>
      <c r="R24" s="853">
        <v>12</v>
      </c>
      <c r="S24" s="341">
        <v>11</v>
      </c>
      <c r="T24" s="338"/>
      <c r="U24" s="338"/>
      <c r="V24" s="338">
        <v>4</v>
      </c>
      <c r="W24" s="338">
        <v>1</v>
      </c>
      <c r="X24" s="339">
        <f t="shared" si="5"/>
        <v>16</v>
      </c>
      <c r="Y24" s="340">
        <f t="shared" si="6"/>
        <v>-4</v>
      </c>
      <c r="Z24" s="853">
        <v>2</v>
      </c>
      <c r="AA24" s="335">
        <v>1</v>
      </c>
      <c r="AB24" s="335"/>
      <c r="AC24" s="342"/>
      <c r="AD24" s="337"/>
      <c r="AE24" s="337"/>
      <c r="AF24" s="337"/>
    </row>
    <row r="25" spans="1:32" s="179" customFormat="1">
      <c r="A25" s="448" t="s">
        <v>3860</v>
      </c>
      <c r="B25" s="451">
        <v>255</v>
      </c>
      <c r="C25" s="451">
        <v>1974</v>
      </c>
      <c r="D25" s="452">
        <f t="shared" si="0"/>
        <v>27.041095890410961</v>
      </c>
      <c r="E25" s="335">
        <v>20</v>
      </c>
      <c r="F25" s="335"/>
      <c r="G25" s="344"/>
      <c r="H25" s="336">
        <f t="shared" si="2"/>
        <v>20</v>
      </c>
      <c r="I25" s="853">
        <v>4</v>
      </c>
      <c r="J25" s="853">
        <v>2</v>
      </c>
      <c r="K25" s="853">
        <v>2</v>
      </c>
      <c r="L25" s="338">
        <v>4</v>
      </c>
      <c r="M25" s="338"/>
      <c r="N25" s="338"/>
      <c r="O25" s="338"/>
      <c r="P25" s="339">
        <f t="shared" si="3"/>
        <v>4</v>
      </c>
      <c r="Q25" s="340">
        <f t="shared" si="4"/>
        <v>0</v>
      </c>
      <c r="R25" s="853">
        <v>11</v>
      </c>
      <c r="S25" s="341">
        <v>10</v>
      </c>
      <c r="T25" s="338"/>
      <c r="U25" s="338"/>
      <c r="V25" s="338">
        <v>2</v>
      </c>
      <c r="W25" s="338"/>
      <c r="X25" s="339">
        <f t="shared" si="5"/>
        <v>12</v>
      </c>
      <c r="Y25" s="340">
        <f t="shared" si="6"/>
        <v>-1</v>
      </c>
      <c r="Z25" s="853"/>
      <c r="AA25" s="335">
        <v>1</v>
      </c>
      <c r="AB25" s="335"/>
      <c r="AC25" s="342"/>
      <c r="AD25" s="337"/>
      <c r="AE25" s="337"/>
      <c r="AF25" s="337"/>
    </row>
    <row r="26" spans="1:32" s="179" customFormat="1" ht="33" customHeight="1">
      <c r="A26" s="448" t="s">
        <v>3861</v>
      </c>
      <c r="B26" s="451">
        <v>0</v>
      </c>
      <c r="C26" s="451">
        <v>0</v>
      </c>
      <c r="D26" s="452">
        <f t="shared" si="0"/>
        <v>0</v>
      </c>
      <c r="E26" s="335">
        <v>14</v>
      </c>
      <c r="F26" s="335"/>
      <c r="G26" s="344"/>
      <c r="H26" s="336">
        <f t="shared" si="2"/>
        <v>14</v>
      </c>
      <c r="I26" s="853">
        <v>1</v>
      </c>
      <c r="J26" s="853">
        <v>0</v>
      </c>
      <c r="K26" s="853">
        <v>1</v>
      </c>
      <c r="L26" s="338">
        <v>1</v>
      </c>
      <c r="M26" s="338"/>
      <c r="N26" s="338"/>
      <c r="O26" s="338"/>
      <c r="P26" s="339">
        <f t="shared" si="3"/>
        <v>1</v>
      </c>
      <c r="Q26" s="340">
        <f t="shared" si="4"/>
        <v>0</v>
      </c>
      <c r="R26" s="853">
        <v>4</v>
      </c>
      <c r="S26" s="341">
        <v>7</v>
      </c>
      <c r="T26" s="338"/>
      <c r="U26" s="338"/>
      <c r="V26" s="338"/>
      <c r="W26" s="338"/>
      <c r="X26" s="339">
        <f t="shared" si="5"/>
        <v>7</v>
      </c>
      <c r="Y26" s="340">
        <f t="shared" si="6"/>
        <v>-3</v>
      </c>
      <c r="Z26" s="853"/>
      <c r="AA26" s="335"/>
      <c r="AB26" s="335"/>
      <c r="AC26" s="342"/>
      <c r="AD26" s="337"/>
      <c r="AE26" s="337"/>
      <c r="AF26" s="337"/>
    </row>
    <row r="27" spans="1:32" s="179" customFormat="1">
      <c r="A27" s="450" t="s">
        <v>3862</v>
      </c>
      <c r="B27" s="451">
        <v>0</v>
      </c>
      <c r="C27" s="451">
        <v>0</v>
      </c>
      <c r="D27" s="452" t="e">
        <f t="shared" si="0"/>
        <v>#DIV/0!</v>
      </c>
      <c r="E27" s="335"/>
      <c r="F27" s="335"/>
      <c r="G27" s="344"/>
      <c r="H27" s="336">
        <f t="shared" si="2"/>
        <v>0</v>
      </c>
      <c r="I27" s="853"/>
      <c r="J27" s="853"/>
      <c r="K27" s="853"/>
      <c r="L27" s="338"/>
      <c r="M27" s="338"/>
      <c r="N27" s="338"/>
      <c r="O27" s="338">
        <v>1</v>
      </c>
      <c r="P27" s="339">
        <f t="shared" si="3"/>
        <v>1</v>
      </c>
      <c r="Q27" s="340">
        <f t="shared" si="4"/>
        <v>-1</v>
      </c>
      <c r="R27" s="853"/>
      <c r="S27" s="341"/>
      <c r="T27" s="338"/>
      <c r="U27" s="338"/>
      <c r="V27" s="338"/>
      <c r="W27" s="338">
        <v>1</v>
      </c>
      <c r="X27" s="339">
        <f t="shared" si="5"/>
        <v>1</v>
      </c>
      <c r="Y27" s="340">
        <f t="shared" si="6"/>
        <v>-1</v>
      </c>
      <c r="Z27" s="853"/>
      <c r="AA27" s="335"/>
      <c r="AB27" s="335"/>
      <c r="AC27" s="342">
        <f t="shared" si="1"/>
        <v>0</v>
      </c>
      <c r="AD27" s="337"/>
      <c r="AE27" s="337"/>
      <c r="AF27" s="337"/>
    </row>
    <row r="28" spans="1:32" ht="15.75" customHeight="1">
      <c r="A28" s="300"/>
      <c r="B28" s="453">
        <f>SUM(B9:B13,B16:B20,B22:B27)</f>
        <v>6820</v>
      </c>
      <c r="C28" s="453">
        <f>SUM(C9:C13,C16:C20,C22:C27)</f>
        <v>60112</v>
      </c>
      <c r="D28" s="454">
        <f t="shared" si="0"/>
        <v>54.896803652968039</v>
      </c>
      <c r="E28" s="336">
        <f>SUM(E9:E27)</f>
        <v>288</v>
      </c>
      <c r="F28" s="336">
        <f>SUM(F9:F27)</f>
        <v>12</v>
      </c>
      <c r="G28" s="336">
        <f>SUM(G9:G27)</f>
        <v>0</v>
      </c>
      <c r="H28" s="336">
        <f t="shared" si="2"/>
        <v>300</v>
      </c>
      <c r="I28" s="336">
        <f t="shared" ref="I28:O28" si="7">SUM(I9:I27)</f>
        <v>67</v>
      </c>
      <c r="J28" s="336">
        <f t="shared" si="7"/>
        <v>18</v>
      </c>
      <c r="K28" s="336">
        <f t="shared" si="7"/>
        <v>38</v>
      </c>
      <c r="L28" s="336">
        <f t="shared" si="7"/>
        <v>58</v>
      </c>
      <c r="M28" s="336">
        <f t="shared" si="7"/>
        <v>4</v>
      </c>
      <c r="N28" s="336">
        <f t="shared" si="7"/>
        <v>0</v>
      </c>
      <c r="O28" s="336">
        <f t="shared" si="7"/>
        <v>9</v>
      </c>
      <c r="P28" s="339">
        <f t="shared" si="3"/>
        <v>71</v>
      </c>
      <c r="Q28" s="345">
        <f>I28-P28</f>
        <v>-4</v>
      </c>
      <c r="R28" s="336">
        <f t="shared" ref="R28:W28" si="8">SUM(R9:R27)</f>
        <v>248</v>
      </c>
      <c r="S28" s="336">
        <f t="shared" si="8"/>
        <v>174</v>
      </c>
      <c r="T28" s="336">
        <f t="shared" si="8"/>
        <v>24</v>
      </c>
      <c r="U28" s="336">
        <f t="shared" si="8"/>
        <v>0</v>
      </c>
      <c r="V28" s="336">
        <f t="shared" si="8"/>
        <v>47</v>
      </c>
      <c r="W28" s="336">
        <f t="shared" si="8"/>
        <v>13</v>
      </c>
      <c r="X28" s="339">
        <f t="shared" si="5"/>
        <v>258</v>
      </c>
      <c r="Y28" s="345">
        <f t="shared" si="6"/>
        <v>-10</v>
      </c>
      <c r="Z28" s="336">
        <f>SUM(Z9:Z27)</f>
        <v>4</v>
      </c>
      <c r="AA28" s="336">
        <f>SUM(AA9:AA27)</f>
        <v>5</v>
      </c>
      <c r="AB28" s="336">
        <f>SUM(AB9:AB27)</f>
        <v>0</v>
      </c>
      <c r="AC28" s="346">
        <f t="shared" si="1"/>
        <v>-1</v>
      </c>
      <c r="AD28" s="336">
        <f>+Kadar.dne.bol.dij.!P18+Kadar.zaj.med.del.!T22</f>
        <v>0</v>
      </c>
      <c r="AE28" s="336">
        <f>SUM(AE9:AE27)</f>
        <v>0</v>
      </c>
      <c r="AF28" s="336">
        <f>SUM(AF9:AF27)</f>
        <v>0</v>
      </c>
    </row>
    <row r="29" spans="1:32">
      <c r="A29" s="170" t="s">
        <v>158</v>
      </c>
      <c r="B29" s="170"/>
      <c r="C29" s="170"/>
      <c r="D29" s="172"/>
      <c r="E29" s="172"/>
      <c r="F29" s="170"/>
      <c r="G29" s="170"/>
      <c r="H29" s="172"/>
      <c r="L29" s="172"/>
      <c r="M29" s="171"/>
      <c r="N29" s="171"/>
      <c r="O29" s="171"/>
      <c r="P29" s="170" t="s">
        <v>159</v>
      </c>
      <c r="Q29" s="170"/>
      <c r="R29" s="171"/>
      <c r="S29" s="173"/>
      <c r="T29" s="182"/>
      <c r="Y29" s="170" t="s">
        <v>160</v>
      </c>
      <c r="Z29" s="170"/>
      <c r="AA29" s="173"/>
    </row>
    <row r="30" spans="1:32">
      <c r="A30" s="170" t="s">
        <v>161</v>
      </c>
      <c r="B30" s="170"/>
      <c r="C30" s="170"/>
      <c r="D30" s="172"/>
      <c r="E30" s="172"/>
      <c r="F30" s="170"/>
      <c r="G30" s="170"/>
      <c r="H30" s="172"/>
      <c r="L30" s="172"/>
      <c r="M30" s="171"/>
      <c r="N30" s="171"/>
      <c r="O30" s="171"/>
      <c r="P30" s="170" t="s">
        <v>162</v>
      </c>
      <c r="Q30" s="170"/>
      <c r="R30" s="171"/>
      <c r="S30" s="183"/>
      <c r="T30" s="184"/>
      <c r="Y30" s="170" t="s">
        <v>163</v>
      </c>
      <c r="Z30" s="170"/>
      <c r="AA30" s="183"/>
    </row>
    <row r="31" spans="1:32">
      <c r="A31" s="180"/>
      <c r="B31" s="180"/>
      <c r="C31" s="180"/>
      <c r="D31" s="180"/>
      <c r="E31" s="180"/>
      <c r="F31" s="180"/>
      <c r="G31" s="181"/>
      <c r="H31" s="181"/>
      <c r="L31" s="183"/>
      <c r="M31" s="183"/>
      <c r="N31" s="183"/>
      <c r="O31" s="184"/>
      <c r="R31" s="183"/>
      <c r="S31" s="183"/>
      <c r="T31" s="184"/>
    </row>
    <row r="32" spans="1:32">
      <c r="A32" s="180"/>
      <c r="B32" s="180"/>
      <c r="C32" s="180"/>
      <c r="D32" s="180"/>
      <c r="E32" s="180"/>
      <c r="F32" s="180"/>
      <c r="G32" s="181"/>
      <c r="H32" s="181"/>
      <c r="L32" s="183"/>
      <c r="M32" s="183"/>
      <c r="N32" s="183"/>
      <c r="O32" s="184"/>
      <c r="R32" s="183"/>
      <c r="S32" s="183"/>
      <c r="T32" s="184"/>
    </row>
    <row r="33" spans="1:20">
      <c r="A33" s="180"/>
      <c r="B33" s="180"/>
      <c r="C33" s="180"/>
      <c r="D33" s="180"/>
      <c r="E33" s="180"/>
      <c r="F33" s="180"/>
      <c r="G33" s="181"/>
      <c r="H33" s="181"/>
      <c r="L33" s="183"/>
      <c r="M33" s="183"/>
      <c r="N33" s="183"/>
      <c r="O33" s="184"/>
      <c r="R33" s="183"/>
      <c r="S33" s="183"/>
      <c r="T33" s="184"/>
    </row>
    <row r="34" spans="1:20">
      <c r="A34" s="180"/>
      <c r="B34" s="180"/>
      <c r="C34" s="180"/>
      <c r="D34" s="180"/>
      <c r="E34" s="180"/>
      <c r="F34" s="180"/>
      <c r="G34" s="181"/>
      <c r="H34" s="181"/>
      <c r="L34" s="183"/>
      <c r="M34" s="183"/>
      <c r="N34" s="183"/>
      <c r="O34" s="184"/>
      <c r="R34" s="183"/>
      <c r="S34" s="183"/>
      <c r="T34" s="184"/>
    </row>
    <row r="35" spans="1:20">
      <c r="A35" s="174"/>
      <c r="B35" s="174"/>
      <c r="C35" s="174"/>
      <c r="D35" s="174"/>
      <c r="E35" s="174"/>
      <c r="F35" s="174"/>
    </row>
    <row r="36" spans="1:20">
      <c r="A36" s="174"/>
      <c r="B36" s="174"/>
      <c r="C36" s="174"/>
      <c r="D36" s="174"/>
      <c r="E36" s="174"/>
      <c r="F36" s="174"/>
    </row>
    <row r="37" spans="1:20">
      <c r="A37" s="174"/>
      <c r="B37" s="174"/>
      <c r="C37" s="174"/>
      <c r="D37" s="174"/>
      <c r="E37" s="174"/>
      <c r="F37" s="174"/>
    </row>
    <row r="38" spans="1:20">
      <c r="A38" s="174"/>
      <c r="B38" s="174"/>
      <c r="C38" s="174"/>
      <c r="D38" s="174"/>
      <c r="E38" s="174"/>
      <c r="F38" s="174"/>
    </row>
    <row r="39" spans="1:20">
      <c r="A39" s="174"/>
      <c r="B39" s="174"/>
      <c r="C39" s="174"/>
      <c r="D39" s="174"/>
      <c r="E39" s="174"/>
      <c r="F39" s="174"/>
    </row>
  </sheetData>
  <mergeCells count="24">
    <mergeCell ref="E6:H6"/>
    <mergeCell ref="C2:D2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AC7:AC8"/>
    <mergeCell ref="AD6:AF7"/>
    <mergeCell ref="Q7:Q8"/>
    <mergeCell ref="R7:R8"/>
    <mergeCell ref="Y7:Y8"/>
    <mergeCell ref="Z7:Z8"/>
    <mergeCell ref="AA7:AA8"/>
    <mergeCell ref="AB7:AB8"/>
    <mergeCell ref="I6:AC6"/>
    <mergeCell ref="L7:P7"/>
    <mergeCell ref="S7:X7"/>
    <mergeCell ref="J7:J8"/>
    <mergeCell ref="K7:K8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4"/>
  <sheetViews>
    <sheetView zoomScaleSheetLayoutView="100" workbookViewId="0">
      <selection activeCell="T9" sqref="T9"/>
    </sheetView>
  </sheetViews>
  <sheetFormatPr defaultColWidth="9.7109375" defaultRowHeight="36.75" customHeight="1"/>
  <cols>
    <col min="1" max="1" width="13.28515625" style="303" customWidth="1"/>
    <col min="2" max="2" width="7.5703125" style="303" customWidth="1"/>
    <col min="3" max="3" width="6.5703125" style="303" customWidth="1"/>
    <col min="4" max="4" width="8" style="303" customWidth="1"/>
    <col min="5" max="5" width="6.85546875" style="304" customWidth="1"/>
    <col min="6" max="6" width="5.7109375" style="304" customWidth="1"/>
    <col min="7" max="7" width="5.5703125" style="304" customWidth="1"/>
    <col min="8" max="8" width="6.28515625" style="304" customWidth="1"/>
    <col min="9" max="9" width="6.140625" style="304" customWidth="1"/>
    <col min="10" max="10" width="6.7109375" style="304" customWidth="1"/>
    <col min="11" max="11" width="7" style="304" customWidth="1"/>
    <col min="12" max="12" width="6.85546875" style="304" customWidth="1"/>
    <col min="13" max="14" width="7.140625" style="303" customWidth="1"/>
    <col min="15" max="15" width="6.85546875" style="303" customWidth="1"/>
    <col min="16" max="16" width="6" style="301" customWidth="1"/>
    <col min="17" max="17" width="6.28515625" style="301" customWidth="1"/>
    <col min="18" max="18" width="6.5703125" style="301" customWidth="1"/>
    <col min="19" max="16384" width="9.7109375" style="301"/>
  </cols>
  <sheetData>
    <row r="1" spans="1:23" ht="25.5" customHeight="1">
      <c r="A1" s="347"/>
      <c r="B1" s="348" t="s">
        <v>914</v>
      </c>
      <c r="C1" s="349" t="str">
        <f>[1]Kadar.ode.!C1</f>
        <v>Општа болница Смедеревска Паланка</v>
      </c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1"/>
      <c r="O1" s="352"/>
      <c r="P1" s="352"/>
      <c r="Q1" s="352"/>
      <c r="R1" s="353"/>
      <c r="S1" s="352"/>
      <c r="T1" s="353"/>
      <c r="W1" s="302"/>
    </row>
    <row r="2" spans="1:23" ht="17.25" customHeight="1">
      <c r="A2" s="347"/>
      <c r="B2" s="348" t="s">
        <v>916</v>
      </c>
      <c r="C2" s="1736">
        <v>6113079</v>
      </c>
      <c r="D2" s="1737"/>
      <c r="E2" s="350"/>
      <c r="F2" s="350"/>
      <c r="G2" s="350"/>
      <c r="H2" s="350"/>
      <c r="I2" s="350"/>
      <c r="J2" s="350"/>
      <c r="K2" s="350"/>
      <c r="L2" s="350"/>
      <c r="M2" s="350"/>
      <c r="N2" s="351"/>
      <c r="O2" s="352"/>
      <c r="P2" s="352"/>
      <c r="Q2" s="352"/>
      <c r="R2" s="353"/>
      <c r="S2" s="352"/>
      <c r="T2" s="353"/>
      <c r="W2" s="302"/>
    </row>
    <row r="3" spans="1:23" ht="24.75" customHeight="1">
      <c r="A3" s="347"/>
      <c r="B3" s="348" t="s">
        <v>917</v>
      </c>
      <c r="C3" s="354" t="s">
        <v>365</v>
      </c>
      <c r="D3" s="355"/>
      <c r="E3" s="350"/>
      <c r="F3" s="350"/>
      <c r="G3" s="350"/>
      <c r="H3" s="350"/>
      <c r="I3" s="350"/>
      <c r="J3" s="350"/>
      <c r="K3" s="350"/>
      <c r="L3" s="350"/>
      <c r="M3" s="350"/>
      <c r="N3" s="351"/>
      <c r="O3" s="352"/>
      <c r="P3" s="352"/>
      <c r="Q3" s="352"/>
      <c r="R3" s="353"/>
      <c r="S3" s="352"/>
      <c r="T3" s="353"/>
      <c r="W3" s="302"/>
    </row>
    <row r="4" spans="1:23" ht="18" customHeight="1">
      <c r="A4" s="347"/>
      <c r="B4" s="348" t="s">
        <v>1372</v>
      </c>
      <c r="C4" s="356" t="s">
        <v>894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8"/>
      <c r="O4" s="352"/>
      <c r="P4" s="352"/>
      <c r="Q4" s="352"/>
      <c r="R4" s="353"/>
      <c r="S4" s="352"/>
      <c r="T4" s="353"/>
      <c r="W4" s="302"/>
    </row>
    <row r="5" spans="1:23" ht="12" customHeight="1">
      <c r="A5" s="359"/>
      <c r="B5" s="301"/>
      <c r="C5" s="360"/>
      <c r="D5" s="301"/>
      <c r="E5" s="301"/>
      <c r="F5" s="305"/>
      <c r="G5" s="305"/>
      <c r="H5" s="305"/>
      <c r="I5" s="305"/>
      <c r="J5" s="305"/>
      <c r="K5" s="305"/>
      <c r="L5" s="305"/>
      <c r="M5" s="305"/>
      <c r="N5" s="301"/>
      <c r="O5" s="352"/>
      <c r="P5" s="352"/>
      <c r="Q5" s="352"/>
      <c r="R5" s="353"/>
      <c r="S5" s="352"/>
      <c r="T5" s="353"/>
      <c r="W5" s="302"/>
    </row>
    <row r="6" spans="1:23" ht="65.25" customHeight="1">
      <c r="A6" s="1739" t="s">
        <v>3863</v>
      </c>
      <c r="B6" s="1738" t="s">
        <v>3864</v>
      </c>
      <c r="C6" s="1738" t="s">
        <v>3865</v>
      </c>
      <c r="D6" s="1738" t="s">
        <v>369</v>
      </c>
      <c r="E6" s="1738" t="s">
        <v>921</v>
      </c>
      <c r="F6" s="1738"/>
      <c r="G6" s="1738"/>
      <c r="H6" s="1738"/>
      <c r="I6" s="1738"/>
      <c r="J6" s="1738"/>
      <c r="K6" s="1738"/>
      <c r="L6" s="1738"/>
      <c r="M6" s="1738"/>
      <c r="N6" s="1738"/>
      <c r="O6" s="1738"/>
      <c r="P6" s="1738" t="s">
        <v>2884</v>
      </c>
      <c r="Q6" s="1738"/>
      <c r="R6" s="1738"/>
    </row>
    <row r="7" spans="1:23" s="302" customFormat="1" ht="77.25" customHeight="1">
      <c r="A7" s="1739"/>
      <c r="B7" s="1738"/>
      <c r="C7" s="1738"/>
      <c r="D7" s="1738"/>
      <c r="E7" s="361" t="s">
        <v>3866</v>
      </c>
      <c r="F7" s="362" t="s">
        <v>2890</v>
      </c>
      <c r="G7" s="362" t="s">
        <v>2891</v>
      </c>
      <c r="H7" s="361" t="s">
        <v>3867</v>
      </c>
      <c r="I7" s="361" t="s">
        <v>3868</v>
      </c>
      <c r="J7" s="361" t="s">
        <v>3869</v>
      </c>
      <c r="K7" s="361" t="s">
        <v>3870</v>
      </c>
      <c r="L7" s="361" t="s">
        <v>3871</v>
      </c>
      <c r="M7" s="361" t="s">
        <v>2897</v>
      </c>
      <c r="N7" s="361" t="s">
        <v>3872</v>
      </c>
      <c r="O7" s="361" t="s">
        <v>3873</v>
      </c>
      <c r="P7" s="361" t="s">
        <v>3874</v>
      </c>
      <c r="Q7" s="361" t="s">
        <v>3875</v>
      </c>
      <c r="R7" s="361" t="s">
        <v>3876</v>
      </c>
    </row>
    <row r="8" spans="1:23" ht="30" customHeight="1">
      <c r="A8" s="363" t="s">
        <v>907</v>
      </c>
      <c r="B8" s="363" t="s">
        <v>4963</v>
      </c>
      <c r="C8" s="363">
        <v>2</v>
      </c>
      <c r="D8" s="363">
        <v>6507</v>
      </c>
      <c r="E8" s="854">
        <v>4</v>
      </c>
      <c r="F8" s="854">
        <v>2</v>
      </c>
      <c r="G8" s="854">
        <v>1</v>
      </c>
      <c r="H8" s="456">
        <v>3</v>
      </c>
      <c r="I8" s="457">
        <f>E8-H8</f>
        <v>1</v>
      </c>
      <c r="J8" s="455">
        <v>13</v>
      </c>
      <c r="K8" s="456">
        <v>10</v>
      </c>
      <c r="L8" s="457">
        <f t="shared" ref="L8:L17" si="0">J8-K8</f>
        <v>3</v>
      </c>
      <c r="M8" s="458"/>
      <c r="N8" s="456"/>
      <c r="O8" s="457">
        <f t="shared" ref="O8:O17" si="1">M8-N8</f>
        <v>0</v>
      </c>
      <c r="P8" s="459"/>
      <c r="Q8" s="459"/>
      <c r="R8" s="459"/>
    </row>
    <row r="9" spans="1:23" ht="36.75" customHeight="1">
      <c r="A9" s="363" t="s">
        <v>3877</v>
      </c>
      <c r="B9" s="363">
        <v>5</v>
      </c>
      <c r="C9" s="363">
        <v>1</v>
      </c>
      <c r="D9" s="363"/>
      <c r="E9" s="854">
        <v>4</v>
      </c>
      <c r="F9" s="854">
        <v>1</v>
      </c>
      <c r="G9" s="854">
        <v>1</v>
      </c>
      <c r="H9" s="456"/>
      <c r="I9" s="457">
        <f>E9-H9</f>
        <v>4</v>
      </c>
      <c r="J9" s="455">
        <v>4</v>
      </c>
      <c r="K9" s="456"/>
      <c r="L9" s="457">
        <f t="shared" si="0"/>
        <v>4</v>
      </c>
      <c r="M9" s="458"/>
      <c r="N9" s="456"/>
      <c r="O9" s="457">
        <f t="shared" si="1"/>
        <v>0</v>
      </c>
      <c r="P9" s="459"/>
      <c r="Q9" s="459"/>
      <c r="R9" s="459"/>
    </row>
    <row r="10" spans="1:23" ht="19.5" customHeight="1">
      <c r="A10" s="364"/>
      <c r="B10" s="363"/>
      <c r="C10" s="363"/>
      <c r="D10" s="363"/>
      <c r="E10" s="458"/>
      <c r="F10" s="455"/>
      <c r="G10" s="455"/>
      <c r="H10" s="456"/>
      <c r="I10" s="457">
        <f t="shared" ref="I10:I17" si="2">E10-H10</f>
        <v>0</v>
      </c>
      <c r="J10" s="455"/>
      <c r="K10" s="456"/>
      <c r="L10" s="457">
        <f t="shared" si="0"/>
        <v>0</v>
      </c>
      <c r="M10" s="458"/>
      <c r="N10" s="456"/>
      <c r="O10" s="457">
        <f t="shared" si="1"/>
        <v>0</v>
      </c>
      <c r="P10" s="459"/>
      <c r="Q10" s="459"/>
      <c r="R10" s="459"/>
    </row>
    <row r="11" spans="1:23" ht="18.75" customHeight="1">
      <c r="A11" s="363"/>
      <c r="B11" s="363"/>
      <c r="C11" s="363"/>
      <c r="D11" s="363"/>
      <c r="E11" s="363"/>
      <c r="F11" s="460"/>
      <c r="G11" s="460"/>
      <c r="H11" s="456"/>
      <c r="I11" s="457">
        <f t="shared" si="2"/>
        <v>0</v>
      </c>
      <c r="J11" s="363"/>
      <c r="K11" s="456"/>
      <c r="L11" s="457">
        <f t="shared" si="0"/>
        <v>0</v>
      </c>
      <c r="M11" s="363"/>
      <c r="N11" s="456"/>
      <c r="O11" s="457">
        <f t="shared" si="1"/>
        <v>0</v>
      </c>
      <c r="P11" s="459"/>
      <c r="Q11" s="459"/>
      <c r="R11" s="459"/>
    </row>
    <row r="12" spans="1:23" ht="19.5" customHeight="1">
      <c r="A12" s="363"/>
      <c r="B12" s="363"/>
      <c r="C12" s="363"/>
      <c r="D12" s="363"/>
      <c r="E12" s="363"/>
      <c r="F12" s="460"/>
      <c r="G12" s="460"/>
      <c r="H12" s="456"/>
      <c r="I12" s="457">
        <f t="shared" si="2"/>
        <v>0</v>
      </c>
      <c r="J12" s="363"/>
      <c r="K12" s="456"/>
      <c r="L12" s="457">
        <f t="shared" si="0"/>
        <v>0</v>
      </c>
      <c r="M12" s="363"/>
      <c r="N12" s="456"/>
      <c r="O12" s="457">
        <f t="shared" si="1"/>
        <v>0</v>
      </c>
      <c r="P12" s="459"/>
      <c r="Q12" s="459"/>
      <c r="R12" s="459"/>
    </row>
    <row r="13" spans="1:23" ht="18.75" customHeight="1">
      <c r="A13" s="363"/>
      <c r="B13" s="363"/>
      <c r="C13" s="363"/>
      <c r="D13" s="363"/>
      <c r="E13" s="363"/>
      <c r="F13" s="460"/>
      <c r="G13" s="460"/>
      <c r="H13" s="456"/>
      <c r="I13" s="457">
        <f t="shared" si="2"/>
        <v>0</v>
      </c>
      <c r="J13" s="363"/>
      <c r="K13" s="456"/>
      <c r="L13" s="457">
        <f t="shared" si="0"/>
        <v>0</v>
      </c>
      <c r="M13" s="363"/>
      <c r="N13" s="456"/>
      <c r="O13" s="457">
        <f t="shared" si="1"/>
        <v>0</v>
      </c>
      <c r="P13" s="459"/>
      <c r="Q13" s="459"/>
      <c r="R13" s="459"/>
    </row>
    <row r="14" spans="1:23" ht="15" customHeight="1">
      <c r="A14" s="363"/>
      <c r="B14" s="363"/>
      <c r="C14" s="363"/>
      <c r="D14" s="363"/>
      <c r="E14" s="363"/>
      <c r="F14" s="460"/>
      <c r="G14" s="460"/>
      <c r="H14" s="456"/>
      <c r="I14" s="457">
        <f t="shared" si="2"/>
        <v>0</v>
      </c>
      <c r="J14" s="363"/>
      <c r="K14" s="456"/>
      <c r="L14" s="457">
        <f t="shared" si="0"/>
        <v>0</v>
      </c>
      <c r="M14" s="363"/>
      <c r="N14" s="456"/>
      <c r="O14" s="457">
        <f t="shared" si="1"/>
        <v>0</v>
      </c>
      <c r="P14" s="459"/>
      <c r="Q14" s="459"/>
      <c r="R14" s="459"/>
    </row>
    <row r="15" spans="1:23" ht="21.75" customHeight="1">
      <c r="A15" s="363"/>
      <c r="B15" s="363"/>
      <c r="C15" s="363"/>
      <c r="D15" s="363"/>
      <c r="E15" s="363"/>
      <c r="F15" s="460"/>
      <c r="G15" s="460"/>
      <c r="H15" s="456"/>
      <c r="I15" s="457">
        <f t="shared" si="2"/>
        <v>0</v>
      </c>
      <c r="J15" s="363"/>
      <c r="K15" s="456"/>
      <c r="L15" s="457">
        <f t="shared" si="0"/>
        <v>0</v>
      </c>
      <c r="M15" s="363"/>
      <c r="N15" s="456"/>
      <c r="O15" s="457">
        <f t="shared" si="1"/>
        <v>0</v>
      </c>
      <c r="P15" s="459"/>
      <c r="Q15" s="459"/>
      <c r="R15" s="459"/>
    </row>
    <row r="16" spans="1:23" ht="21.75" customHeight="1">
      <c r="A16" s="363"/>
      <c r="B16" s="363"/>
      <c r="C16" s="363"/>
      <c r="D16" s="363"/>
      <c r="E16" s="363"/>
      <c r="F16" s="460"/>
      <c r="G16" s="460"/>
      <c r="H16" s="456"/>
      <c r="I16" s="457">
        <f t="shared" si="2"/>
        <v>0</v>
      </c>
      <c r="J16" s="363"/>
      <c r="K16" s="456"/>
      <c r="L16" s="457">
        <f t="shared" si="0"/>
        <v>0</v>
      </c>
      <c r="M16" s="363"/>
      <c r="N16" s="456"/>
      <c r="O16" s="457">
        <f t="shared" si="1"/>
        <v>0</v>
      </c>
      <c r="P16" s="459"/>
      <c r="Q16" s="459"/>
      <c r="R16" s="459"/>
    </row>
    <row r="17" spans="1:29" ht="16.5" customHeight="1">
      <c r="A17" s="363"/>
      <c r="B17" s="363"/>
      <c r="C17" s="363"/>
      <c r="D17" s="363"/>
      <c r="E17" s="363"/>
      <c r="F17" s="460"/>
      <c r="G17" s="460"/>
      <c r="H17" s="456"/>
      <c r="I17" s="457">
        <f t="shared" si="2"/>
        <v>0</v>
      </c>
      <c r="J17" s="363"/>
      <c r="K17" s="456"/>
      <c r="L17" s="457">
        <f t="shared" si="0"/>
        <v>0</v>
      </c>
      <c r="M17" s="363"/>
      <c r="N17" s="456"/>
      <c r="O17" s="457">
        <f t="shared" si="1"/>
        <v>0</v>
      </c>
      <c r="P17" s="459"/>
      <c r="Q17" s="459"/>
      <c r="R17" s="459"/>
    </row>
    <row r="18" spans="1:29" s="366" customFormat="1" ht="22.5" customHeight="1">
      <c r="A18" s="365" t="s">
        <v>2888</v>
      </c>
      <c r="B18" s="365">
        <f>SUM(B8:B9)</f>
        <v>5</v>
      </c>
      <c r="C18" s="365">
        <f>SUM(C8:C9)</f>
        <v>3</v>
      </c>
      <c r="D18" s="365">
        <f>SUM(D8:D9)</f>
        <v>6507</v>
      </c>
      <c r="E18" s="365">
        <f>SUM(E8:E17)</f>
        <v>8</v>
      </c>
      <c r="F18" s="365">
        <f>SUM(F8:F17)</f>
        <v>3</v>
      </c>
      <c r="G18" s="365">
        <f>SUM(G8:G17)</f>
        <v>2</v>
      </c>
      <c r="H18" s="365">
        <f t="shared" ref="H18:R18" si="3">SUM(H8:H17)</f>
        <v>3</v>
      </c>
      <c r="I18" s="365">
        <f t="shared" si="3"/>
        <v>5</v>
      </c>
      <c r="J18" s="365">
        <f t="shared" si="3"/>
        <v>17</v>
      </c>
      <c r="K18" s="365">
        <f t="shared" si="3"/>
        <v>10</v>
      </c>
      <c r="L18" s="365">
        <f t="shared" si="3"/>
        <v>7</v>
      </c>
      <c r="M18" s="365">
        <f t="shared" si="3"/>
        <v>0</v>
      </c>
      <c r="N18" s="365">
        <f t="shared" si="3"/>
        <v>0</v>
      </c>
      <c r="O18" s="365">
        <f t="shared" si="3"/>
        <v>0</v>
      </c>
      <c r="P18" s="365">
        <f t="shared" si="3"/>
        <v>0</v>
      </c>
      <c r="Q18" s="365">
        <f t="shared" si="3"/>
        <v>0</v>
      </c>
      <c r="R18" s="365">
        <f t="shared" si="3"/>
        <v>0</v>
      </c>
    </row>
    <row r="19" spans="1:29" ht="36.75" customHeight="1">
      <c r="A19" s="367" t="s">
        <v>3878</v>
      </c>
    </row>
    <row r="20" spans="1:29" s="305" customFormat="1" ht="36.7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</row>
    <row r="21" spans="1:29" s="305" customFormat="1" ht="36.75" customHeight="1">
      <c r="A21" s="301" t="s">
        <v>158</v>
      </c>
      <c r="B21" s="301"/>
      <c r="C21" s="301"/>
      <c r="D21" s="302"/>
      <c r="E21" s="301" t="s">
        <v>159</v>
      </c>
      <c r="F21" s="301"/>
      <c r="G21" s="301"/>
      <c r="H21" s="302"/>
      <c r="I21" s="301"/>
      <c r="J21" s="301"/>
      <c r="K21" s="301"/>
      <c r="L21" s="302"/>
      <c r="M21" s="301"/>
      <c r="N21" s="301"/>
      <c r="O21" s="301"/>
      <c r="P21" s="301" t="s">
        <v>160</v>
      </c>
      <c r="Q21" s="301"/>
      <c r="R21" s="301"/>
      <c r="S21" s="369"/>
      <c r="T21" s="370"/>
      <c r="U21" s="301"/>
      <c r="V21" s="301"/>
      <c r="W21" s="302"/>
      <c r="X21" s="301"/>
      <c r="AA21" s="369"/>
      <c r="AB21" s="301"/>
      <c r="AC21" s="301"/>
    </row>
    <row r="22" spans="1:29" ht="36.75" customHeight="1">
      <c r="A22" s="301" t="s">
        <v>161</v>
      </c>
      <c r="B22" s="301"/>
      <c r="C22" s="301"/>
      <c r="D22" s="302"/>
      <c r="E22" s="301" t="s">
        <v>162</v>
      </c>
      <c r="F22" s="301"/>
      <c r="G22" s="301"/>
      <c r="H22" s="302"/>
      <c r="I22" s="301"/>
      <c r="J22" s="301"/>
      <c r="K22" s="301"/>
      <c r="L22" s="302"/>
      <c r="M22" s="301"/>
      <c r="N22" s="301"/>
      <c r="O22" s="301"/>
      <c r="P22" s="301" t="s">
        <v>163</v>
      </c>
      <c r="S22" s="371"/>
      <c r="T22" s="372"/>
      <c r="W22" s="302"/>
      <c r="AA22" s="371"/>
    </row>
    <row r="23" spans="1:29" ht="36.75" customHeight="1">
      <c r="A23" s="306"/>
      <c r="B23" s="306"/>
      <c r="C23" s="306"/>
      <c r="D23" s="306"/>
      <c r="E23" s="307"/>
      <c r="F23" s="307"/>
      <c r="G23" s="307"/>
      <c r="H23" s="307"/>
      <c r="I23" s="307"/>
      <c r="J23" s="307"/>
      <c r="K23" s="307"/>
      <c r="L23" s="307"/>
      <c r="M23" s="306"/>
      <c r="N23" s="306"/>
      <c r="O23" s="306"/>
    </row>
    <row r="24" spans="1:29" ht="36.75" customHeight="1">
      <c r="A24" s="306"/>
      <c r="B24" s="306"/>
      <c r="C24" s="306"/>
      <c r="D24" s="306"/>
      <c r="E24" s="307"/>
      <c r="F24" s="307"/>
      <c r="G24" s="307"/>
      <c r="H24" s="307"/>
      <c r="I24" s="307"/>
      <c r="J24" s="307"/>
      <c r="K24" s="307"/>
      <c r="L24" s="307"/>
      <c r="M24" s="306"/>
      <c r="N24" s="306"/>
      <c r="O24" s="306"/>
    </row>
  </sheetData>
  <mergeCells count="7">
    <mergeCell ref="C2:D2"/>
    <mergeCell ref="E6:O6"/>
    <mergeCell ref="P6:R6"/>
    <mergeCell ref="A6:A7"/>
    <mergeCell ref="B6:B7"/>
    <mergeCell ref="C6:C7"/>
    <mergeCell ref="D6:D7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5"/>
  <sheetViews>
    <sheetView zoomScale="90" zoomScaleSheetLayoutView="100" workbookViewId="0">
      <selection activeCell="X14" sqref="X14"/>
    </sheetView>
  </sheetViews>
  <sheetFormatPr defaultRowHeight="12.75"/>
  <cols>
    <col min="1" max="1" width="22.140625" style="301" customWidth="1"/>
    <col min="2" max="2" width="9.140625" style="302"/>
    <col min="3" max="3" width="7.5703125" style="302" customWidth="1"/>
    <col min="4" max="4" width="6.85546875" style="302" customWidth="1"/>
    <col min="5" max="5" width="6" style="302" customWidth="1"/>
    <col min="6" max="6" width="6.42578125" style="302" customWidth="1"/>
    <col min="7" max="7" width="6.7109375" style="302" customWidth="1"/>
    <col min="8" max="8" width="6" style="302" customWidth="1"/>
    <col min="9" max="10" width="5.7109375" style="369" bestFit="1" customWidth="1"/>
    <col min="11" max="11" width="4.85546875" style="301" customWidth="1"/>
    <col min="12" max="12" width="5.7109375" style="302" bestFit="1" customWidth="1"/>
    <col min="13" max="13" width="5.7109375" style="301" bestFit="1" customWidth="1"/>
    <col min="14" max="14" width="6.5703125" style="301" customWidth="1"/>
    <col min="15" max="15" width="5.7109375" style="301" bestFit="1" customWidth="1"/>
    <col min="16" max="16" width="4.140625" style="301" customWidth="1"/>
    <col min="17" max="17" width="5.7109375" style="301" bestFit="1" customWidth="1"/>
    <col min="18" max="18" width="4.5703125" style="301" customWidth="1"/>
    <col min="19" max="19" width="5.5703125" style="301" customWidth="1"/>
    <col min="20" max="20" width="6.7109375" style="301" customWidth="1"/>
    <col min="21" max="21" width="5.85546875" style="301" customWidth="1"/>
    <col min="22" max="22" width="4.7109375" style="301" customWidth="1"/>
    <col min="23" max="23" width="7.28515625" style="301" customWidth="1"/>
    <col min="24" max="16384" width="9.140625" style="301"/>
  </cols>
  <sheetData>
    <row r="1" spans="1:23">
      <c r="A1" s="347"/>
      <c r="B1" s="348" t="s">
        <v>914</v>
      </c>
      <c r="C1" s="349" t="str">
        <f>[1]Kadar.ode.!C1</f>
        <v>Општа болница Смедеревска Паланка</v>
      </c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1"/>
    </row>
    <row r="2" spans="1:23" ht="20.25" customHeight="1">
      <c r="A2" s="347"/>
      <c r="B2" s="348" t="s">
        <v>916</v>
      </c>
      <c r="C2" s="1736">
        <v>6113079</v>
      </c>
      <c r="D2" s="1737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</row>
    <row r="3" spans="1:23" ht="19.5" customHeight="1">
      <c r="A3" s="347"/>
      <c r="B3" s="348" t="s">
        <v>917</v>
      </c>
      <c r="C3" s="354" t="s">
        <v>365</v>
      </c>
      <c r="D3" s="355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1"/>
    </row>
    <row r="4" spans="1:23" ht="20.25" customHeight="1">
      <c r="A4" s="347"/>
      <c r="B4" s="348" t="s">
        <v>1373</v>
      </c>
      <c r="C4" s="356" t="s">
        <v>895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8"/>
    </row>
    <row r="5" spans="1:23" ht="15.75" customHeight="1">
      <c r="A5" s="359"/>
      <c r="B5" s="301"/>
      <c r="C5" s="373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23" ht="57" customHeight="1">
      <c r="A6" s="1740" t="s">
        <v>3879</v>
      </c>
      <c r="B6" s="1741" t="s">
        <v>3880</v>
      </c>
      <c r="C6" s="1742" t="s">
        <v>3881</v>
      </c>
      <c r="D6" s="1740" t="s">
        <v>921</v>
      </c>
      <c r="E6" s="1740"/>
      <c r="F6" s="1740"/>
      <c r="G6" s="1740"/>
      <c r="H6" s="1740"/>
      <c r="I6" s="1740"/>
      <c r="J6" s="1740"/>
      <c r="K6" s="1740"/>
      <c r="L6" s="1740"/>
      <c r="M6" s="1740"/>
      <c r="N6" s="1740"/>
      <c r="O6" s="1740"/>
      <c r="P6" s="1740"/>
      <c r="Q6" s="1740"/>
      <c r="R6" s="1740"/>
      <c r="S6" s="1740"/>
      <c r="T6" s="1740" t="s">
        <v>2884</v>
      </c>
      <c r="U6" s="1740"/>
      <c r="V6" s="1740"/>
      <c r="W6" s="1740"/>
    </row>
    <row r="7" spans="1:23" s="380" customFormat="1" ht="75.75" customHeight="1">
      <c r="A7" s="1740"/>
      <c r="B7" s="1741"/>
      <c r="C7" s="1742"/>
      <c r="D7" s="375" t="s">
        <v>3866</v>
      </c>
      <c r="E7" s="375" t="s">
        <v>3882</v>
      </c>
      <c r="F7" s="376" t="s">
        <v>2890</v>
      </c>
      <c r="G7" s="376" t="s">
        <v>2891</v>
      </c>
      <c r="H7" s="375" t="s">
        <v>3883</v>
      </c>
      <c r="I7" s="377" t="s">
        <v>2898</v>
      </c>
      <c r="J7" s="376" t="s">
        <v>3884</v>
      </c>
      <c r="K7" s="378" t="s">
        <v>3885</v>
      </c>
      <c r="L7" s="378" t="s">
        <v>3886</v>
      </c>
      <c r="M7" s="378" t="s">
        <v>3883</v>
      </c>
      <c r="N7" s="377" t="s">
        <v>2898</v>
      </c>
      <c r="O7" s="376" t="s">
        <v>3884</v>
      </c>
      <c r="P7" s="375" t="s">
        <v>3885</v>
      </c>
      <c r="Q7" s="379" t="s">
        <v>3887</v>
      </c>
      <c r="R7" s="379" t="s">
        <v>3888</v>
      </c>
      <c r="S7" s="379" t="s">
        <v>3889</v>
      </c>
      <c r="T7" s="375" t="s">
        <v>3874</v>
      </c>
      <c r="U7" s="375" t="s">
        <v>3890</v>
      </c>
      <c r="V7" s="375" t="s">
        <v>3891</v>
      </c>
      <c r="W7" s="375" t="s">
        <v>3876</v>
      </c>
    </row>
    <row r="8" spans="1:23" ht="48" customHeight="1">
      <c r="A8" s="381" t="s">
        <v>3892</v>
      </c>
      <c r="B8" s="458">
        <v>300</v>
      </c>
      <c r="C8" s="455"/>
      <c r="D8" s="854">
        <v>4</v>
      </c>
      <c r="E8" s="854">
        <v>0</v>
      </c>
      <c r="F8" s="854">
        <v>0</v>
      </c>
      <c r="G8" s="854">
        <v>4</v>
      </c>
      <c r="H8" s="458">
        <v>4</v>
      </c>
      <c r="I8" s="458"/>
      <c r="J8" s="456">
        <f>SUM(H8:I8)</f>
        <v>4</v>
      </c>
      <c r="K8" s="461">
        <f t="shared" ref="K8:K21" si="0">D8-(H8+I8)</f>
        <v>0</v>
      </c>
      <c r="L8" s="854">
        <v>14</v>
      </c>
      <c r="M8" s="458">
        <v>9</v>
      </c>
      <c r="N8" s="458"/>
      <c r="O8" s="456">
        <f>SUM(M8:N8)</f>
        <v>9</v>
      </c>
      <c r="P8" s="462">
        <f t="shared" ref="P8:P21" si="1">L8-(M8+N8)</f>
        <v>5</v>
      </c>
      <c r="Q8" s="463"/>
      <c r="R8" s="463"/>
      <c r="S8" s="462">
        <f>Q8-R8</f>
        <v>0</v>
      </c>
      <c r="T8" s="464"/>
      <c r="U8" s="464"/>
      <c r="V8" s="464"/>
      <c r="W8" s="464"/>
    </row>
    <row r="9" spans="1:23" ht="15">
      <c r="A9" s="381" t="s">
        <v>3893</v>
      </c>
      <c r="B9" s="458"/>
      <c r="C9" s="455"/>
      <c r="D9" s="854">
        <v>1</v>
      </c>
      <c r="E9" s="854">
        <v>0</v>
      </c>
      <c r="F9" s="854">
        <v>0</v>
      </c>
      <c r="G9" s="854">
        <v>1</v>
      </c>
      <c r="H9" s="458">
        <v>1</v>
      </c>
      <c r="I9" s="458"/>
      <c r="J9" s="456">
        <f t="shared" ref="J9:J21" si="2">SUM(H9:I9)</f>
        <v>1</v>
      </c>
      <c r="K9" s="461">
        <f t="shared" si="0"/>
        <v>0</v>
      </c>
      <c r="L9" s="854">
        <v>2</v>
      </c>
      <c r="M9" s="458">
        <v>2</v>
      </c>
      <c r="N9" s="458"/>
      <c r="O9" s="456">
        <f t="shared" ref="O9:O21" si="3">SUM(M9:N9)</f>
        <v>2</v>
      </c>
      <c r="P9" s="462">
        <f t="shared" si="1"/>
        <v>0</v>
      </c>
      <c r="Q9" s="463"/>
      <c r="R9" s="463"/>
      <c r="S9" s="462">
        <f t="shared" ref="S9:S21" si="4">Q9-R9</f>
        <v>0</v>
      </c>
      <c r="T9" s="464"/>
      <c r="U9" s="464"/>
      <c r="V9" s="464"/>
      <c r="W9" s="464"/>
    </row>
    <row r="10" spans="1:23" ht="15">
      <c r="A10" s="381" t="s">
        <v>3894</v>
      </c>
      <c r="B10" s="458"/>
      <c r="C10" s="455"/>
      <c r="D10" s="854"/>
      <c r="E10" s="854"/>
      <c r="F10" s="854"/>
      <c r="G10" s="854"/>
      <c r="H10" s="458"/>
      <c r="I10" s="458"/>
      <c r="J10" s="456">
        <f t="shared" si="2"/>
        <v>0</v>
      </c>
      <c r="K10" s="461">
        <f t="shared" si="0"/>
        <v>0</v>
      </c>
      <c r="L10" s="854"/>
      <c r="M10" s="458"/>
      <c r="N10" s="458"/>
      <c r="O10" s="456">
        <f t="shared" si="3"/>
        <v>0</v>
      </c>
      <c r="P10" s="462">
        <f t="shared" si="1"/>
        <v>0</v>
      </c>
      <c r="Q10" s="463"/>
      <c r="R10" s="463"/>
      <c r="S10" s="462">
        <f t="shared" si="4"/>
        <v>0</v>
      </c>
      <c r="T10" s="464"/>
      <c r="U10" s="464"/>
      <c r="V10" s="464"/>
      <c r="W10" s="464"/>
    </row>
    <row r="11" spans="1:23" ht="39.75" customHeight="1">
      <c r="A11" s="381" t="s">
        <v>3895</v>
      </c>
      <c r="B11" s="458"/>
      <c r="C11" s="455"/>
      <c r="D11" s="854">
        <v>1</v>
      </c>
      <c r="E11" s="854">
        <v>1</v>
      </c>
      <c r="F11" s="854">
        <v>1</v>
      </c>
      <c r="G11" s="854">
        <v>0</v>
      </c>
      <c r="H11" s="458">
        <v>5</v>
      </c>
      <c r="I11" s="458"/>
      <c r="J11" s="456">
        <f t="shared" si="2"/>
        <v>5</v>
      </c>
      <c r="K11" s="461">
        <f>(D11+E11)-(H11+I11)</f>
        <v>-3</v>
      </c>
      <c r="L11" s="854">
        <v>18</v>
      </c>
      <c r="M11" s="458">
        <v>25</v>
      </c>
      <c r="N11" s="458"/>
      <c r="O11" s="456">
        <f t="shared" si="3"/>
        <v>25</v>
      </c>
      <c r="P11" s="462">
        <f t="shared" si="1"/>
        <v>-7</v>
      </c>
      <c r="Q11" s="463"/>
      <c r="R11" s="463"/>
      <c r="S11" s="462">
        <f t="shared" si="4"/>
        <v>0</v>
      </c>
      <c r="T11" s="464"/>
      <c r="U11" s="464"/>
      <c r="V11" s="464"/>
      <c r="W11" s="464"/>
    </row>
    <row r="12" spans="1:23" ht="42.75" customHeight="1">
      <c r="A12" s="381" t="s">
        <v>3896</v>
      </c>
      <c r="B12" s="458"/>
      <c r="C12" s="455"/>
      <c r="D12" s="854">
        <v>1</v>
      </c>
      <c r="E12" s="854">
        <v>0</v>
      </c>
      <c r="F12" s="854">
        <v>1</v>
      </c>
      <c r="G12" s="854">
        <v>0</v>
      </c>
      <c r="H12" s="458">
        <v>1</v>
      </c>
      <c r="I12" s="458"/>
      <c r="J12" s="456">
        <f t="shared" si="2"/>
        <v>1</v>
      </c>
      <c r="K12" s="461">
        <f t="shared" si="0"/>
        <v>0</v>
      </c>
      <c r="L12" s="854">
        <v>4</v>
      </c>
      <c r="M12" s="458">
        <v>2</v>
      </c>
      <c r="N12" s="458"/>
      <c r="O12" s="456">
        <f t="shared" si="3"/>
        <v>2</v>
      </c>
      <c r="P12" s="462">
        <f t="shared" si="1"/>
        <v>2</v>
      </c>
      <c r="Q12" s="463"/>
      <c r="R12" s="463"/>
      <c r="S12" s="462">
        <f t="shared" si="4"/>
        <v>0</v>
      </c>
      <c r="T12" s="464"/>
      <c r="U12" s="464"/>
      <c r="V12" s="464"/>
      <c r="W12" s="464"/>
    </row>
    <row r="13" spans="1:23" ht="67.5" customHeight="1">
      <c r="A13" s="381" t="s">
        <v>3897</v>
      </c>
      <c r="B13" s="458"/>
      <c r="C13" s="455"/>
      <c r="D13" s="854">
        <v>1</v>
      </c>
      <c r="E13" s="854">
        <v>0</v>
      </c>
      <c r="F13" s="854">
        <v>0</v>
      </c>
      <c r="G13" s="854">
        <v>1</v>
      </c>
      <c r="H13" s="458">
        <v>2</v>
      </c>
      <c r="I13" s="458"/>
      <c r="J13" s="456">
        <f t="shared" si="2"/>
        <v>2</v>
      </c>
      <c r="K13" s="461">
        <f t="shared" si="0"/>
        <v>-1</v>
      </c>
      <c r="L13" s="854">
        <v>2</v>
      </c>
      <c r="M13" s="458">
        <v>4</v>
      </c>
      <c r="N13" s="458"/>
      <c r="O13" s="456">
        <f t="shared" si="3"/>
        <v>4</v>
      </c>
      <c r="P13" s="462">
        <f t="shared" si="1"/>
        <v>-2</v>
      </c>
      <c r="Q13" s="463"/>
      <c r="R13" s="463"/>
      <c r="S13" s="462">
        <f t="shared" si="4"/>
        <v>0</v>
      </c>
      <c r="T13" s="464"/>
      <c r="U13" s="464"/>
      <c r="V13" s="464"/>
      <c r="W13" s="464"/>
    </row>
    <row r="14" spans="1:23" ht="25.5">
      <c r="A14" s="381" t="s">
        <v>3898</v>
      </c>
      <c r="B14" s="458"/>
      <c r="C14" s="455"/>
      <c r="D14" s="854">
        <v>8</v>
      </c>
      <c r="E14" s="854">
        <v>0</v>
      </c>
      <c r="F14" s="854">
        <v>2</v>
      </c>
      <c r="G14" s="854">
        <v>6</v>
      </c>
      <c r="H14" s="458">
        <v>9</v>
      </c>
      <c r="I14" s="458"/>
      <c r="J14" s="456">
        <f t="shared" si="2"/>
        <v>9</v>
      </c>
      <c r="K14" s="461">
        <f t="shared" si="0"/>
        <v>-1</v>
      </c>
      <c r="L14" s="854">
        <v>10</v>
      </c>
      <c r="M14" s="458">
        <v>18</v>
      </c>
      <c r="N14" s="458"/>
      <c r="O14" s="456">
        <f t="shared" si="3"/>
        <v>18</v>
      </c>
      <c r="P14" s="462">
        <f t="shared" si="1"/>
        <v>-8</v>
      </c>
      <c r="Q14" s="463"/>
      <c r="R14" s="463"/>
      <c r="S14" s="462">
        <f t="shared" si="4"/>
        <v>0</v>
      </c>
      <c r="T14" s="464"/>
      <c r="U14" s="464"/>
      <c r="V14" s="464"/>
      <c r="W14" s="464"/>
    </row>
    <row r="15" spans="1:23" ht="15">
      <c r="A15" s="381" t="s">
        <v>3899</v>
      </c>
      <c r="B15" s="458"/>
      <c r="C15" s="455"/>
      <c r="D15" s="854">
        <v>3</v>
      </c>
      <c r="E15" s="854">
        <v>0</v>
      </c>
      <c r="F15" s="854">
        <v>1</v>
      </c>
      <c r="G15" s="854">
        <v>2</v>
      </c>
      <c r="H15" s="458">
        <v>2</v>
      </c>
      <c r="I15" s="458"/>
      <c r="J15" s="456">
        <f t="shared" si="2"/>
        <v>2</v>
      </c>
      <c r="K15" s="461">
        <f t="shared" si="0"/>
        <v>1</v>
      </c>
      <c r="L15" s="854">
        <v>7</v>
      </c>
      <c r="M15" s="458">
        <v>5</v>
      </c>
      <c r="N15" s="458"/>
      <c r="O15" s="456">
        <f t="shared" si="3"/>
        <v>5</v>
      </c>
      <c r="P15" s="462">
        <f t="shared" si="1"/>
        <v>2</v>
      </c>
      <c r="Q15" s="463"/>
      <c r="R15" s="463"/>
      <c r="S15" s="462">
        <f t="shared" si="4"/>
        <v>0</v>
      </c>
      <c r="T15" s="464"/>
      <c r="U15" s="464"/>
      <c r="V15" s="464"/>
      <c r="W15" s="464"/>
    </row>
    <row r="16" spans="1:23" ht="15">
      <c r="A16" s="381" t="s">
        <v>3900</v>
      </c>
      <c r="B16" s="458"/>
      <c r="C16" s="455"/>
      <c r="D16" s="854"/>
      <c r="E16" s="854"/>
      <c r="F16" s="854"/>
      <c r="G16" s="854"/>
      <c r="H16" s="458"/>
      <c r="I16" s="458"/>
      <c r="J16" s="456">
        <f t="shared" si="2"/>
        <v>0</v>
      </c>
      <c r="K16" s="461">
        <f t="shared" si="0"/>
        <v>0</v>
      </c>
      <c r="L16" s="854"/>
      <c r="M16" s="458"/>
      <c r="N16" s="458"/>
      <c r="O16" s="456">
        <f t="shared" si="3"/>
        <v>0</v>
      </c>
      <c r="P16" s="462">
        <f t="shared" si="1"/>
        <v>0</v>
      </c>
      <c r="Q16" s="463"/>
      <c r="R16" s="463"/>
      <c r="S16" s="462">
        <f t="shared" si="4"/>
        <v>0</v>
      </c>
      <c r="T16" s="464"/>
      <c r="U16" s="464"/>
      <c r="V16" s="464"/>
      <c r="W16" s="464"/>
    </row>
    <row r="17" spans="1:27" ht="39" customHeight="1">
      <c r="A17" s="381" t="s">
        <v>3901</v>
      </c>
      <c r="B17" s="458"/>
      <c r="C17" s="455"/>
      <c r="D17" s="854">
        <v>4</v>
      </c>
      <c r="E17" s="854">
        <v>0</v>
      </c>
      <c r="F17" s="854">
        <v>2</v>
      </c>
      <c r="G17" s="854">
        <v>2</v>
      </c>
      <c r="H17" s="458">
        <v>2</v>
      </c>
      <c r="I17" s="458">
        <v>1</v>
      </c>
      <c r="J17" s="456">
        <f t="shared" si="2"/>
        <v>3</v>
      </c>
      <c r="K17" s="461">
        <f t="shared" si="0"/>
        <v>1</v>
      </c>
      <c r="L17" s="854">
        <v>23</v>
      </c>
      <c r="M17" s="458">
        <v>10</v>
      </c>
      <c r="N17" s="458">
        <v>7</v>
      </c>
      <c r="O17" s="456">
        <f t="shared" si="3"/>
        <v>17</v>
      </c>
      <c r="P17" s="462">
        <f t="shared" si="1"/>
        <v>6</v>
      </c>
      <c r="Q17" s="463"/>
      <c r="R17" s="463"/>
      <c r="S17" s="462">
        <f t="shared" si="4"/>
        <v>0</v>
      </c>
      <c r="T17" s="464"/>
      <c r="U17" s="464"/>
      <c r="V17" s="464"/>
      <c r="W17" s="464"/>
    </row>
    <row r="18" spans="1:27" ht="53.25" customHeight="1">
      <c r="A18" s="381" t="s">
        <v>3902</v>
      </c>
      <c r="B18" s="458"/>
      <c r="C18" s="455"/>
      <c r="D18" s="854">
        <v>0</v>
      </c>
      <c r="E18" s="854">
        <v>2</v>
      </c>
      <c r="F18" s="854">
        <v>0</v>
      </c>
      <c r="G18" s="854">
        <v>0</v>
      </c>
      <c r="H18" s="458">
        <v>2</v>
      </c>
      <c r="I18" s="458"/>
      <c r="J18" s="456">
        <f t="shared" si="2"/>
        <v>2</v>
      </c>
      <c r="K18" s="461">
        <f>E18-(H18+I18)</f>
        <v>0</v>
      </c>
      <c r="L18" s="854">
        <v>4</v>
      </c>
      <c r="M18" s="458">
        <v>2</v>
      </c>
      <c r="N18" s="458"/>
      <c r="O18" s="456">
        <f t="shared" si="3"/>
        <v>2</v>
      </c>
      <c r="P18" s="462">
        <f t="shared" si="1"/>
        <v>2</v>
      </c>
      <c r="Q18" s="463"/>
      <c r="R18" s="463"/>
      <c r="S18" s="462">
        <f t="shared" si="4"/>
        <v>0</v>
      </c>
      <c r="T18" s="464"/>
      <c r="U18" s="464"/>
      <c r="V18" s="464"/>
      <c r="W18" s="464"/>
    </row>
    <row r="19" spans="1:27" ht="15">
      <c r="A19" s="381" t="s">
        <v>3903</v>
      </c>
      <c r="B19" s="458"/>
      <c r="C19" s="455"/>
      <c r="D19" s="854">
        <v>0</v>
      </c>
      <c r="E19" s="854">
        <v>0</v>
      </c>
      <c r="F19" s="854">
        <v>0</v>
      </c>
      <c r="G19" s="854">
        <v>0</v>
      </c>
      <c r="H19" s="458">
        <v>1</v>
      </c>
      <c r="I19" s="458"/>
      <c r="J19" s="456">
        <f t="shared" si="2"/>
        <v>1</v>
      </c>
      <c r="K19" s="461">
        <f t="shared" si="0"/>
        <v>-1</v>
      </c>
      <c r="L19" s="854">
        <v>0</v>
      </c>
      <c r="M19" s="458">
        <v>2</v>
      </c>
      <c r="N19" s="458"/>
      <c r="O19" s="456">
        <f t="shared" si="3"/>
        <v>2</v>
      </c>
      <c r="P19" s="462">
        <f t="shared" si="1"/>
        <v>-2</v>
      </c>
      <c r="Q19" s="463"/>
      <c r="R19" s="463"/>
      <c r="S19" s="462">
        <f t="shared" si="4"/>
        <v>0</v>
      </c>
      <c r="T19" s="464"/>
      <c r="U19" s="464"/>
      <c r="V19" s="464"/>
      <c r="W19" s="464"/>
    </row>
    <row r="20" spans="1:27" ht="34.5" customHeight="1">
      <c r="A20" s="382" t="s">
        <v>3904</v>
      </c>
      <c r="B20" s="458"/>
      <c r="C20" s="455"/>
      <c r="D20" s="854"/>
      <c r="E20" s="854"/>
      <c r="F20" s="854"/>
      <c r="G20" s="854"/>
      <c r="H20" s="458">
        <v>1</v>
      </c>
      <c r="I20" s="458"/>
      <c r="J20" s="456">
        <f t="shared" si="2"/>
        <v>1</v>
      </c>
      <c r="K20" s="461">
        <f t="shared" si="0"/>
        <v>-1</v>
      </c>
      <c r="L20" s="854">
        <v>2</v>
      </c>
      <c r="M20" s="458">
        <v>2</v>
      </c>
      <c r="N20" s="458"/>
      <c r="O20" s="456">
        <f t="shared" si="3"/>
        <v>2</v>
      </c>
      <c r="P20" s="462">
        <f t="shared" si="1"/>
        <v>0</v>
      </c>
      <c r="Q20" s="463"/>
      <c r="R20" s="463"/>
      <c r="S20" s="462">
        <f t="shared" si="4"/>
        <v>0</v>
      </c>
      <c r="T20" s="464"/>
      <c r="U20" s="464"/>
      <c r="V20" s="464"/>
      <c r="W20" s="464"/>
    </row>
    <row r="21" spans="1:27" ht="53.25" customHeight="1">
      <c r="A21" s="382" t="s">
        <v>3905</v>
      </c>
      <c r="B21" s="458"/>
      <c r="C21" s="455"/>
      <c r="D21" s="854"/>
      <c r="E21" s="854"/>
      <c r="F21" s="854"/>
      <c r="G21" s="854"/>
      <c r="H21" s="458"/>
      <c r="I21" s="458"/>
      <c r="J21" s="456">
        <f t="shared" si="2"/>
        <v>0</v>
      </c>
      <c r="K21" s="461">
        <f t="shared" si="0"/>
        <v>0</v>
      </c>
      <c r="L21" s="855"/>
      <c r="M21" s="458">
        <v>1</v>
      </c>
      <c r="N21" s="458"/>
      <c r="O21" s="456">
        <f t="shared" si="3"/>
        <v>1</v>
      </c>
      <c r="P21" s="462">
        <f t="shared" si="1"/>
        <v>-1</v>
      </c>
      <c r="Q21" s="463">
        <v>2</v>
      </c>
      <c r="R21" s="463"/>
      <c r="S21" s="462">
        <f t="shared" si="4"/>
        <v>2</v>
      </c>
      <c r="T21" s="464"/>
      <c r="U21" s="464"/>
      <c r="V21" s="464"/>
      <c r="W21" s="464"/>
    </row>
    <row r="22" spans="1:27" ht="24" customHeight="1">
      <c r="A22" s="383" t="s">
        <v>3906</v>
      </c>
      <c r="B22" s="456">
        <v>300</v>
      </c>
      <c r="C22" s="456"/>
      <c r="D22" s="456">
        <f>SUM(D8:D21)</f>
        <v>23</v>
      </c>
      <c r="E22" s="456">
        <f t="shared" ref="E22:W22" si="5">SUM(E8:E21)</f>
        <v>3</v>
      </c>
      <c r="F22" s="456">
        <f t="shared" si="5"/>
        <v>7</v>
      </c>
      <c r="G22" s="456">
        <f t="shared" si="5"/>
        <v>16</v>
      </c>
      <c r="H22" s="456">
        <f t="shared" si="5"/>
        <v>30</v>
      </c>
      <c r="I22" s="456">
        <f t="shared" si="5"/>
        <v>1</v>
      </c>
      <c r="J22" s="456">
        <f t="shared" si="5"/>
        <v>31</v>
      </c>
      <c r="K22" s="461">
        <f t="shared" si="5"/>
        <v>-5</v>
      </c>
      <c r="L22" s="456">
        <f t="shared" si="5"/>
        <v>86</v>
      </c>
      <c r="M22" s="456">
        <f t="shared" si="5"/>
        <v>82</v>
      </c>
      <c r="N22" s="456">
        <f t="shared" si="5"/>
        <v>7</v>
      </c>
      <c r="O22" s="456">
        <f t="shared" si="5"/>
        <v>89</v>
      </c>
      <c r="P22" s="462">
        <f t="shared" si="5"/>
        <v>-3</v>
      </c>
      <c r="Q22" s="365">
        <f t="shared" si="5"/>
        <v>2</v>
      </c>
      <c r="R22" s="365">
        <f t="shared" si="5"/>
        <v>0</v>
      </c>
      <c r="S22" s="462">
        <f t="shared" si="5"/>
        <v>2</v>
      </c>
      <c r="T22" s="456">
        <f t="shared" si="5"/>
        <v>0</v>
      </c>
      <c r="U22" s="456">
        <f t="shared" si="5"/>
        <v>0</v>
      </c>
      <c r="V22" s="456">
        <f t="shared" si="5"/>
        <v>0</v>
      </c>
      <c r="W22" s="456">
        <f t="shared" si="5"/>
        <v>0</v>
      </c>
    </row>
    <row r="23" spans="1:27">
      <c r="A23" s="384" t="s">
        <v>3907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</row>
    <row r="24" spans="1:27">
      <c r="A24" s="301" t="s">
        <v>158</v>
      </c>
      <c r="B24" s="301"/>
      <c r="C24" s="301"/>
      <c r="E24" s="301" t="s">
        <v>159</v>
      </c>
      <c r="F24" s="301"/>
      <c r="G24" s="301"/>
      <c r="H24" s="369"/>
      <c r="I24" s="370"/>
      <c r="J24" s="301"/>
      <c r="N24" s="301" t="s">
        <v>160</v>
      </c>
      <c r="AA24" s="369"/>
    </row>
    <row r="25" spans="1:27">
      <c r="A25" s="301" t="s">
        <v>161</v>
      </c>
      <c r="B25" s="301"/>
      <c r="C25" s="301"/>
      <c r="E25" s="301" t="s">
        <v>162</v>
      </c>
      <c r="F25" s="301"/>
      <c r="G25" s="301"/>
      <c r="H25" s="371"/>
      <c r="I25" s="372"/>
      <c r="J25" s="301"/>
      <c r="N25" s="301" t="s">
        <v>163</v>
      </c>
      <c r="AA25" s="371"/>
    </row>
  </sheetData>
  <mergeCells count="6">
    <mergeCell ref="C2:D2"/>
    <mergeCell ref="D6:S6"/>
    <mergeCell ref="T6:W6"/>
    <mergeCell ref="A6:A7"/>
    <mergeCell ref="B6:B7"/>
    <mergeCell ref="C6:C7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27"/>
  <sheetViews>
    <sheetView zoomScaleSheetLayoutView="100" workbookViewId="0">
      <selection activeCell="F25" sqref="F25"/>
    </sheetView>
  </sheetViews>
  <sheetFormatPr defaultRowHeight="12.75"/>
  <cols>
    <col min="1" max="1" width="24.7109375" style="301" customWidth="1"/>
    <col min="2" max="16384" width="9.140625" style="301"/>
  </cols>
  <sheetData>
    <row r="1" spans="1:9">
      <c r="A1" s="347"/>
      <c r="B1" s="348" t="s">
        <v>914</v>
      </c>
      <c r="C1" s="349" t="str">
        <f>[1]Kadar.ode.!C1</f>
        <v>Општа болница Смедеревска Паланка</v>
      </c>
      <c r="D1" s="350"/>
      <c r="E1" s="350"/>
      <c r="F1" s="350"/>
      <c r="G1" s="351"/>
    </row>
    <row r="2" spans="1:9">
      <c r="A2" s="347"/>
      <c r="B2" s="348" t="s">
        <v>916</v>
      </c>
      <c r="C2" s="349">
        <f>[1]Kadar.ode.!C2</f>
        <v>6113079</v>
      </c>
      <c r="D2" s="350"/>
      <c r="E2" s="350"/>
      <c r="F2" s="350"/>
      <c r="G2" s="351"/>
    </row>
    <row r="3" spans="1:9">
      <c r="A3" s="347"/>
      <c r="B3" s="348" t="s">
        <v>917</v>
      </c>
      <c r="C3" s="354" t="s">
        <v>365</v>
      </c>
      <c r="D3" s="355"/>
      <c r="E3" s="350"/>
      <c r="F3" s="350"/>
      <c r="G3" s="351"/>
    </row>
    <row r="4" spans="1:9">
      <c r="A4" s="347"/>
      <c r="B4" s="348" t="s">
        <v>1374</v>
      </c>
      <c r="C4" s="356" t="s">
        <v>896</v>
      </c>
      <c r="D4" s="357"/>
      <c r="E4" s="357"/>
      <c r="F4" s="357"/>
      <c r="G4" s="358"/>
    </row>
    <row r="5" spans="1:9">
      <c r="A5" s="359"/>
      <c r="C5" s="373"/>
      <c r="D5" s="308"/>
    </row>
    <row r="6" spans="1:9" ht="12.75" customHeight="1">
      <c r="A6" s="1743" t="s">
        <v>3880</v>
      </c>
      <c r="B6" s="1743"/>
    </row>
    <row r="7" spans="1:9" ht="25.5">
      <c r="A7" s="386" t="s">
        <v>3908</v>
      </c>
      <c r="B7" s="387">
        <v>300</v>
      </c>
    </row>
    <row r="8" spans="1:9">
      <c r="A8" s="386" t="s">
        <v>3909</v>
      </c>
      <c r="B8" s="387">
        <v>0</v>
      </c>
    </row>
    <row r="9" spans="1:9">
      <c r="A9" s="386" t="s">
        <v>3906</v>
      </c>
      <c r="B9" s="387">
        <v>300</v>
      </c>
    </row>
    <row r="10" spans="1:9">
      <c r="I10" s="388"/>
    </row>
    <row r="11" spans="1:9" ht="12.75" customHeight="1">
      <c r="A11" s="1738" t="s">
        <v>3910</v>
      </c>
      <c r="B11" s="1744" t="s">
        <v>921</v>
      </c>
      <c r="C11" s="1744"/>
      <c r="D11" s="1744"/>
      <c r="E11" s="1744"/>
      <c r="F11" s="1744"/>
      <c r="G11" s="1744"/>
      <c r="H11" s="1744" t="s">
        <v>2884</v>
      </c>
      <c r="I11" s="1744"/>
    </row>
    <row r="12" spans="1:9" ht="38.25">
      <c r="A12" s="1738"/>
      <c r="B12" s="389" t="s">
        <v>3911</v>
      </c>
      <c r="C12" s="389" t="s">
        <v>3912</v>
      </c>
      <c r="D12" s="389" t="s">
        <v>3889</v>
      </c>
      <c r="E12" s="389" t="s">
        <v>1375</v>
      </c>
      <c r="F12" s="389" t="s">
        <v>3912</v>
      </c>
      <c r="G12" s="389" t="s">
        <v>3889</v>
      </c>
      <c r="H12" s="389" t="s">
        <v>3913</v>
      </c>
      <c r="I12" s="389" t="s">
        <v>3914</v>
      </c>
    </row>
    <row r="13" spans="1:9" ht="15">
      <c r="A13" s="390" t="s">
        <v>3915</v>
      </c>
      <c r="B13" s="856"/>
      <c r="C13" s="465"/>
      <c r="D13" s="466">
        <f t="shared" ref="D13:D23" si="0">B13-C13</f>
        <v>0</v>
      </c>
      <c r="E13" s="858">
        <v>2</v>
      </c>
      <c r="F13" s="468"/>
      <c r="G13" s="466">
        <f t="shared" ref="G13:G23" si="1">E13-F13</f>
        <v>2</v>
      </c>
      <c r="H13" s="467"/>
      <c r="I13" s="468"/>
    </row>
    <row r="14" spans="1:9" ht="15">
      <c r="A14" s="390" t="s">
        <v>3916</v>
      </c>
      <c r="B14" s="856"/>
      <c r="C14" s="465"/>
      <c r="D14" s="466">
        <f t="shared" si="0"/>
        <v>0</v>
      </c>
      <c r="E14" s="858">
        <v>8</v>
      </c>
      <c r="F14" s="468"/>
      <c r="G14" s="466">
        <f t="shared" si="1"/>
        <v>8</v>
      </c>
      <c r="H14" s="467"/>
      <c r="I14" s="468"/>
    </row>
    <row r="15" spans="1:9" ht="15">
      <c r="A15" s="391" t="s">
        <v>3917</v>
      </c>
      <c r="B15" s="856">
        <v>2</v>
      </c>
      <c r="D15" s="466">
        <f t="shared" si="0"/>
        <v>2</v>
      </c>
      <c r="E15" s="858"/>
      <c r="F15" s="468"/>
      <c r="G15" s="466">
        <f t="shared" si="1"/>
        <v>0</v>
      </c>
      <c r="H15" s="467"/>
      <c r="I15" s="468"/>
    </row>
    <row r="16" spans="1:9" ht="15">
      <c r="A16" s="391" t="s">
        <v>3918</v>
      </c>
      <c r="B16" s="856">
        <v>7</v>
      </c>
      <c r="C16" s="465"/>
      <c r="D16" s="466">
        <f t="shared" si="0"/>
        <v>7</v>
      </c>
      <c r="E16" s="858"/>
      <c r="G16" s="466">
        <f t="shared" si="1"/>
        <v>0</v>
      </c>
      <c r="H16" s="467"/>
      <c r="I16" s="468"/>
    </row>
    <row r="17" spans="1:27" ht="15">
      <c r="A17" s="392" t="s">
        <v>3919</v>
      </c>
      <c r="B17" s="856">
        <v>11</v>
      </c>
      <c r="C17" s="465">
        <v>21</v>
      </c>
      <c r="D17" s="466">
        <f t="shared" si="0"/>
        <v>-10</v>
      </c>
      <c r="E17" s="858"/>
      <c r="F17" s="468"/>
      <c r="G17" s="466">
        <f t="shared" si="1"/>
        <v>0</v>
      </c>
      <c r="H17" s="467"/>
      <c r="I17" s="468"/>
    </row>
    <row r="18" spans="1:27" ht="15">
      <c r="A18" s="392" t="s">
        <v>3920</v>
      </c>
      <c r="B18" s="856"/>
      <c r="C18" s="465"/>
      <c r="D18" s="466">
        <f t="shared" si="0"/>
        <v>0</v>
      </c>
      <c r="E18" s="858">
        <v>77</v>
      </c>
      <c r="F18" s="468">
        <v>96</v>
      </c>
      <c r="G18" s="466">
        <f t="shared" si="1"/>
        <v>-19</v>
      </c>
      <c r="H18" s="467"/>
      <c r="I18" s="468"/>
    </row>
    <row r="19" spans="1:27" ht="15">
      <c r="A19" s="393" t="s">
        <v>3921</v>
      </c>
      <c r="B19" s="856"/>
      <c r="C19" s="465"/>
      <c r="D19" s="466">
        <f t="shared" si="0"/>
        <v>0</v>
      </c>
      <c r="E19" s="858"/>
      <c r="F19" s="468"/>
      <c r="G19" s="466">
        <f t="shared" si="1"/>
        <v>0</v>
      </c>
      <c r="H19" s="467"/>
      <c r="I19" s="468"/>
    </row>
    <row r="20" spans="1:27" ht="15">
      <c r="A20" s="390" t="s">
        <v>3922</v>
      </c>
      <c r="B20" s="856">
        <v>4</v>
      </c>
      <c r="C20" s="465"/>
      <c r="D20" s="466">
        <f t="shared" si="0"/>
        <v>4</v>
      </c>
      <c r="E20" s="858"/>
      <c r="F20" s="468"/>
      <c r="G20" s="466">
        <f t="shared" si="1"/>
        <v>0</v>
      </c>
      <c r="H20" s="467"/>
      <c r="I20" s="468"/>
    </row>
    <row r="21" spans="1:27" s="309" customFormat="1">
      <c r="A21" s="394"/>
      <c r="B21" s="857"/>
      <c r="C21" s="465"/>
      <c r="D21" s="466">
        <f t="shared" si="0"/>
        <v>0</v>
      </c>
      <c r="E21" s="859"/>
      <c r="F21" s="468"/>
      <c r="G21" s="466">
        <f t="shared" si="1"/>
        <v>0</v>
      </c>
      <c r="H21" s="467"/>
      <c r="I21" s="468"/>
    </row>
    <row r="22" spans="1:27" s="309" customFormat="1">
      <c r="A22" s="394"/>
      <c r="B22" s="465"/>
      <c r="C22" s="465"/>
      <c r="D22" s="466">
        <f t="shared" si="0"/>
        <v>0</v>
      </c>
      <c r="E22" s="467"/>
      <c r="F22" s="468"/>
      <c r="G22" s="466">
        <f t="shared" si="1"/>
        <v>0</v>
      </c>
      <c r="H22" s="467"/>
      <c r="I22" s="468"/>
    </row>
    <row r="23" spans="1:27" s="309" customFormat="1">
      <c r="A23" s="395" t="s">
        <v>2888</v>
      </c>
      <c r="B23" s="387">
        <f>SUM(B13:B22)</f>
        <v>24</v>
      </c>
      <c r="C23" s="387">
        <f>SUM(C13:C22)</f>
        <v>21</v>
      </c>
      <c r="D23" s="469">
        <f t="shared" si="0"/>
        <v>3</v>
      </c>
      <c r="E23" s="387">
        <f>SUM(E13:E22)</f>
        <v>87</v>
      </c>
      <c r="F23" s="387">
        <f>SUM(F13:F22)</f>
        <v>96</v>
      </c>
      <c r="G23" s="469">
        <f t="shared" si="1"/>
        <v>-9</v>
      </c>
      <c r="H23" s="387">
        <f>SUM(H13:H22)</f>
        <v>0</v>
      </c>
      <c r="I23" s="387">
        <f>SUM(I13:I22)</f>
        <v>0</v>
      </c>
    </row>
    <row r="26" spans="1:27">
      <c r="A26" s="301" t="s">
        <v>158</v>
      </c>
      <c r="D26" s="301" t="s">
        <v>159</v>
      </c>
      <c r="I26" s="301" t="s">
        <v>160</v>
      </c>
      <c r="L26" s="302"/>
      <c r="S26" s="369"/>
      <c r="T26" s="370"/>
      <c r="W26" s="302"/>
      <c r="AA26" s="369"/>
    </row>
    <row r="27" spans="1:27">
      <c r="A27" s="301" t="s">
        <v>161</v>
      </c>
      <c r="D27" s="301" t="s">
        <v>162</v>
      </c>
      <c r="I27" s="301" t="s">
        <v>163</v>
      </c>
      <c r="L27" s="302"/>
      <c r="S27" s="371"/>
      <c r="T27" s="372"/>
      <c r="W27" s="302"/>
      <c r="AA27" s="371"/>
    </row>
  </sheetData>
  <mergeCells count="4">
    <mergeCell ref="A6:B6"/>
    <mergeCell ref="A11:A12"/>
    <mergeCell ref="B11:G11"/>
    <mergeCell ref="H11:I11"/>
  </mergeCells>
  <phoneticPr fontId="94" type="noConversion"/>
  <pageMargins left="0.23999999999999996" right="0.23999999999999996" top="0.35" bottom="0.35" header="0.31" footer="0.3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8"/>
  <sheetViews>
    <sheetView zoomScaleSheetLayoutView="100" workbookViewId="0">
      <selection activeCell="M10" sqref="M10"/>
    </sheetView>
  </sheetViews>
  <sheetFormatPr defaultRowHeight="12.75"/>
  <cols>
    <col min="1" max="1" width="20" style="206" customWidth="1"/>
    <col min="2" max="6" width="9.140625" style="206"/>
    <col min="7" max="7" width="10.28515625" style="206" customWidth="1"/>
    <col min="8" max="8" width="11.7109375" style="206" customWidth="1"/>
    <col min="9" max="9" width="13" style="206" customWidth="1"/>
    <col min="10" max="10" width="11.140625" style="206" customWidth="1"/>
    <col min="11" max="11" width="14.7109375" style="206" customWidth="1"/>
    <col min="12" max="16384" width="9.140625" style="206"/>
  </cols>
  <sheetData>
    <row r="1" spans="1:17">
      <c r="A1" s="347"/>
      <c r="B1" s="348" t="s">
        <v>914</v>
      </c>
      <c r="C1" s="349" t="str">
        <f>[1]Kadar.ode.!C1</f>
        <v>Општа болница Смедеревска Паланка</v>
      </c>
      <c r="D1" s="350"/>
      <c r="E1" s="350"/>
      <c r="F1" s="350"/>
      <c r="G1" s="396"/>
      <c r="H1" s="397"/>
      <c r="I1" s="398"/>
      <c r="J1" s="399"/>
      <c r="K1" s="399"/>
      <c r="L1" s="207"/>
      <c r="M1" s="207"/>
      <c r="N1" s="207"/>
      <c r="O1" s="207"/>
      <c r="P1" s="207"/>
      <c r="Q1" s="207"/>
    </row>
    <row r="2" spans="1:17">
      <c r="A2" s="347"/>
      <c r="B2" s="348" t="s">
        <v>916</v>
      </c>
      <c r="C2" s="349">
        <f>[1]Kadar.ode.!C2</f>
        <v>6113079</v>
      </c>
      <c r="D2" s="350"/>
      <c r="E2" s="350"/>
      <c r="F2" s="350"/>
      <c r="G2" s="400"/>
      <c r="H2" s="397"/>
      <c r="I2" s="401"/>
      <c r="J2" s="399"/>
      <c r="K2" s="402"/>
      <c r="L2" s="207"/>
      <c r="M2" s="207"/>
    </row>
    <row r="3" spans="1:17">
      <c r="A3" s="347"/>
      <c r="B3" s="348" t="s">
        <v>917</v>
      </c>
      <c r="C3" s="354" t="s">
        <v>365</v>
      </c>
      <c r="D3" s="355"/>
      <c r="E3" s="350"/>
      <c r="F3" s="350"/>
      <c r="G3" s="350"/>
      <c r="H3" s="397"/>
      <c r="I3" s="401"/>
      <c r="J3" s="399"/>
      <c r="K3" s="402"/>
      <c r="L3" s="207"/>
      <c r="M3" s="207"/>
      <c r="N3" s="207"/>
      <c r="O3" s="207"/>
      <c r="P3" s="207"/>
      <c r="Q3" s="207"/>
    </row>
    <row r="4" spans="1:17">
      <c r="A4" s="347"/>
      <c r="B4" s="348" t="s">
        <v>1376</v>
      </c>
      <c r="C4" s="356" t="s">
        <v>897</v>
      </c>
      <c r="D4" s="357"/>
      <c r="E4" s="357"/>
      <c r="F4" s="357"/>
      <c r="G4" s="357"/>
      <c r="H4" s="403"/>
      <c r="I4" s="404"/>
      <c r="J4" s="405"/>
      <c r="K4" s="406"/>
      <c r="L4" s="207"/>
      <c r="M4" s="207"/>
      <c r="N4" s="207"/>
      <c r="O4" s="207"/>
      <c r="P4" s="207"/>
      <c r="Q4" s="207"/>
    </row>
    <row r="5" spans="1:17">
      <c r="A5" s="407"/>
      <c r="B5" s="407"/>
      <c r="C5" s="407"/>
      <c r="D5" s="407"/>
      <c r="E5" s="407"/>
      <c r="F5" s="407"/>
      <c r="G5" s="310"/>
      <c r="H5" s="311"/>
      <c r="I5" s="404"/>
      <c r="J5" s="405"/>
      <c r="K5" s="406"/>
      <c r="L5" s="207"/>
      <c r="M5" s="207"/>
      <c r="N5" s="207"/>
      <c r="O5" s="207"/>
      <c r="P5" s="207"/>
      <c r="Q5" s="207"/>
    </row>
    <row r="6" spans="1:17" ht="128.25" thickBot="1">
      <c r="A6" s="408"/>
      <c r="B6" s="408"/>
      <c r="C6" s="409" t="s">
        <v>1377</v>
      </c>
      <c r="D6" s="409" t="s">
        <v>3912</v>
      </c>
      <c r="E6" s="409" t="s">
        <v>3885</v>
      </c>
      <c r="F6" s="409" t="s">
        <v>2884</v>
      </c>
      <c r="G6" s="409" t="s">
        <v>3923</v>
      </c>
      <c r="H6" s="410" t="s">
        <v>3924</v>
      </c>
      <c r="I6" s="410" t="s">
        <v>3925</v>
      </c>
      <c r="J6" s="411" t="s">
        <v>1378</v>
      </c>
      <c r="K6" s="412" t="s">
        <v>1379</v>
      </c>
      <c r="L6" s="207"/>
      <c r="M6" s="207"/>
      <c r="N6" s="207"/>
      <c r="O6" s="207"/>
      <c r="P6" s="207"/>
      <c r="Q6" s="207"/>
    </row>
    <row r="7" spans="1:17" ht="14.25" thickTop="1" thickBot="1">
      <c r="A7" s="413"/>
      <c r="B7" s="413"/>
      <c r="C7" s="413"/>
      <c r="D7" s="413"/>
      <c r="E7" s="413"/>
      <c r="F7" s="413"/>
      <c r="G7" s="413"/>
      <c r="H7" s="413"/>
      <c r="I7" s="414"/>
      <c r="J7" s="415"/>
      <c r="K7" s="416"/>
      <c r="L7" s="207"/>
      <c r="M7" s="207"/>
      <c r="N7" s="207"/>
      <c r="O7" s="207"/>
      <c r="P7" s="207"/>
      <c r="Q7" s="207"/>
    </row>
    <row r="8" spans="1:17" ht="32.25" customHeight="1" thickTop="1" thickBot="1">
      <c r="A8" s="417" t="s">
        <v>3926</v>
      </c>
      <c r="B8" s="413"/>
      <c r="C8" s="413">
        <f>SUM(Kadar.ode.!I28+Kadar.dne.bol.dij.!E18+Kadar.zaj.med.del.!D22)</f>
        <v>98</v>
      </c>
      <c r="D8" s="418">
        <f>SUM(Kadar.ode.!P28+Kadar.dne.bol.dij.!H18+Kadar.zaj.med.del.!J22-Kadar.zaj.med.del.!E11-Kadar.zaj.med.del.!J18)</f>
        <v>102</v>
      </c>
      <c r="E8" s="418">
        <f t="shared" ref="E8:E13" si="0">C8-D8</f>
        <v>-4</v>
      </c>
      <c r="F8" s="418">
        <f>SUM(Kadar.ode.!AD28+Kadar.dne.bol.dij.!P18+Kadar.zaj.med.del.!T22)</f>
        <v>0</v>
      </c>
      <c r="G8" s="418">
        <f t="shared" ref="G8:G13" si="1">SUM(C8+F8)</f>
        <v>98</v>
      </c>
      <c r="H8" s="419">
        <v>3</v>
      </c>
      <c r="I8" s="420">
        <v>1</v>
      </c>
      <c r="J8" s="421">
        <v>4</v>
      </c>
      <c r="K8" s="421">
        <f t="shared" ref="K8:K13" si="2">SUM(C8+J8)</f>
        <v>102</v>
      </c>
      <c r="L8" s="207"/>
      <c r="M8" s="207"/>
      <c r="N8" s="207"/>
      <c r="O8" s="207"/>
      <c r="P8" s="207"/>
      <c r="Q8" s="207"/>
    </row>
    <row r="9" spans="1:17" ht="14.25" thickTop="1" thickBot="1">
      <c r="A9" s="417" t="s">
        <v>3927</v>
      </c>
      <c r="B9" s="413"/>
      <c r="C9" s="413">
        <f>SUM(Kadar.zaj.med.del.!E22)</f>
        <v>3</v>
      </c>
      <c r="D9" s="413">
        <f>SUM(Kadar.zaj.med.del.!E11+Kadar.zaj.med.del.!J18)</f>
        <v>3</v>
      </c>
      <c r="E9" s="413">
        <f t="shared" si="0"/>
        <v>0</v>
      </c>
      <c r="F9" s="413">
        <f>SUM(Kadar.zaj.med.del.!U22)</f>
        <v>0</v>
      </c>
      <c r="G9" s="418">
        <f t="shared" si="1"/>
        <v>3</v>
      </c>
      <c r="H9" s="419">
        <v>0</v>
      </c>
      <c r="I9" s="419">
        <v>0</v>
      </c>
      <c r="J9" s="421">
        <v>0</v>
      </c>
      <c r="K9" s="421">
        <f t="shared" si="2"/>
        <v>3</v>
      </c>
      <c r="L9" s="207"/>
      <c r="M9" s="207"/>
      <c r="N9" s="207"/>
      <c r="O9" s="207"/>
      <c r="P9" s="207"/>
      <c r="Q9" s="207"/>
    </row>
    <row r="10" spans="1:17" ht="31.5" customHeight="1" thickTop="1" thickBot="1">
      <c r="A10" s="417" t="s">
        <v>3928</v>
      </c>
      <c r="B10" s="413"/>
      <c r="C10" s="413">
        <f>SUM(Kadar.ode.!R28+Kadar.dne.bol.dij.!J18+Kadar.zaj.med.del.!L22)</f>
        <v>351</v>
      </c>
      <c r="D10" s="418">
        <f>SUM(Kadar.ode.!X28+Kadar.dne.bol.dij.!K18+Kadar.zaj.med.del.!O22)</f>
        <v>357</v>
      </c>
      <c r="E10" s="413">
        <f t="shared" si="0"/>
        <v>-6</v>
      </c>
      <c r="F10" s="413">
        <f>SUM(Kadar.ode.!AE28+Kadar.dne.bol.dij.!Q18+Kadar.zaj.med.del.!V22)</f>
        <v>0</v>
      </c>
      <c r="G10" s="418">
        <f t="shared" si="1"/>
        <v>351</v>
      </c>
      <c r="H10" s="419">
        <v>17</v>
      </c>
      <c r="I10" s="419">
        <v>2</v>
      </c>
      <c r="J10" s="421">
        <v>19</v>
      </c>
      <c r="K10" s="421">
        <f t="shared" si="2"/>
        <v>370</v>
      </c>
    </row>
    <row r="11" spans="1:17" ht="29.25" customHeight="1" thickTop="1" thickBot="1">
      <c r="A11" s="417" t="s">
        <v>3929</v>
      </c>
      <c r="B11" s="413"/>
      <c r="C11" s="413">
        <f>SUM(Kadar.ode.!Z28+Kadar.dne.bol.dij.!M18+Kadar.zaj.med.del.!Q22)</f>
        <v>6</v>
      </c>
      <c r="D11" s="413">
        <f>SUM(Kadar.ode.!AA28+Kadar.ode.!AB28+Kadar.dne.bol.dij.!N18+Kadar.zaj.med.del.!R22)</f>
        <v>5</v>
      </c>
      <c r="E11" s="413">
        <f t="shared" si="0"/>
        <v>1</v>
      </c>
      <c r="F11" s="413">
        <f>SUM(Kadar.ode.!AF28+Kadar.dne.bol.dij.!R18+Kadar.zaj.med.del.!W22)</f>
        <v>0</v>
      </c>
      <c r="G11" s="418">
        <f t="shared" si="1"/>
        <v>6</v>
      </c>
      <c r="H11" s="419">
        <v>0</v>
      </c>
      <c r="I11" s="419">
        <v>0</v>
      </c>
      <c r="J11" s="421">
        <v>0</v>
      </c>
      <c r="K11" s="421">
        <f t="shared" si="2"/>
        <v>6</v>
      </c>
    </row>
    <row r="12" spans="1:17" ht="45" customHeight="1" thickTop="1" thickBot="1">
      <c r="A12" s="417" t="s">
        <v>3930</v>
      </c>
      <c r="B12" s="413"/>
      <c r="C12" s="413">
        <f>SUM(Kadar.nem.!B23)</f>
        <v>24</v>
      </c>
      <c r="D12" s="413">
        <f>SUM(Kadar.nem.!C23)</f>
        <v>21</v>
      </c>
      <c r="E12" s="413">
        <f t="shared" si="0"/>
        <v>3</v>
      </c>
      <c r="F12" s="413">
        <f>SUM(Kadar.nem.!H23)</f>
        <v>0</v>
      </c>
      <c r="G12" s="418">
        <f t="shared" si="1"/>
        <v>24</v>
      </c>
      <c r="H12" s="419">
        <v>0</v>
      </c>
      <c r="I12" s="419">
        <v>1</v>
      </c>
      <c r="J12" s="421">
        <v>1</v>
      </c>
      <c r="K12" s="421">
        <f t="shared" si="2"/>
        <v>25</v>
      </c>
    </row>
    <row r="13" spans="1:17" ht="48" customHeight="1" thickTop="1" thickBot="1">
      <c r="A13" s="417" t="s">
        <v>3931</v>
      </c>
      <c r="B13" s="413"/>
      <c r="C13" s="413">
        <f>SUM(Kadar.nem.!E23)</f>
        <v>87</v>
      </c>
      <c r="D13" s="413">
        <f>SUM(Kadar.nem.!F23)</f>
        <v>96</v>
      </c>
      <c r="E13" s="413">
        <f t="shared" si="0"/>
        <v>-9</v>
      </c>
      <c r="F13" s="413">
        <f>SUM(Kadar.nem.!I23)</f>
        <v>0</v>
      </c>
      <c r="G13" s="418">
        <f t="shared" si="1"/>
        <v>87</v>
      </c>
      <c r="H13" s="419">
        <v>3</v>
      </c>
      <c r="I13" s="419">
        <v>3</v>
      </c>
      <c r="J13" s="421">
        <v>6</v>
      </c>
      <c r="K13" s="421">
        <f t="shared" si="2"/>
        <v>93</v>
      </c>
    </row>
    <row r="14" spans="1:17" ht="14.25" thickTop="1" thickBot="1">
      <c r="A14" s="417" t="s">
        <v>2888</v>
      </c>
      <c r="B14" s="413"/>
      <c r="C14" s="413">
        <f t="shared" ref="C14:K14" si="3">SUM(C8:C13)</f>
        <v>569</v>
      </c>
      <c r="D14" s="413">
        <f t="shared" si="3"/>
        <v>584</v>
      </c>
      <c r="E14" s="413">
        <f t="shared" si="3"/>
        <v>-15</v>
      </c>
      <c r="F14" s="413">
        <f t="shared" si="3"/>
        <v>0</v>
      </c>
      <c r="G14" s="418">
        <f t="shared" si="3"/>
        <v>569</v>
      </c>
      <c r="H14" s="413">
        <f t="shared" si="3"/>
        <v>23</v>
      </c>
      <c r="I14" s="413">
        <f t="shared" si="3"/>
        <v>7</v>
      </c>
      <c r="J14" s="413">
        <v>30</v>
      </c>
      <c r="K14" s="413">
        <f t="shared" si="3"/>
        <v>599</v>
      </c>
    </row>
    <row r="15" spans="1:17" ht="13.5" thickTop="1"/>
    <row r="16" spans="1:17">
      <c r="J16" s="206" t="s">
        <v>160</v>
      </c>
    </row>
    <row r="18" spans="10:10">
      <c r="J18" s="206" t="s">
        <v>163</v>
      </c>
    </row>
  </sheetData>
  <phoneticPr fontId="94" type="noConversion"/>
  <pageMargins left="0.23999999999999996" right="0.23999999999999996" top="0.75" bottom="0.75" header="0.31" footer="0.3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D24" sqref="D24"/>
    </sheetView>
  </sheetViews>
  <sheetFormatPr defaultColWidth="9" defaultRowHeight="12.75"/>
  <cols>
    <col min="1" max="1" width="66" customWidth="1"/>
    <col min="2" max="2" width="22" customWidth="1"/>
    <col min="3" max="3" width="12.85546875" customWidth="1"/>
  </cols>
  <sheetData>
    <row r="1" spans="1:14" ht="15.75">
      <c r="A1" s="902" t="s">
        <v>2068</v>
      </c>
      <c r="B1" s="6"/>
      <c r="C1" s="7"/>
      <c r="D1" s="7"/>
      <c r="E1" s="7"/>
      <c r="F1" s="10"/>
      <c r="G1" s="862"/>
      <c r="H1" s="862"/>
    </row>
    <row r="2" spans="1:14" ht="14.25">
      <c r="A2" s="902" t="s">
        <v>2073</v>
      </c>
      <c r="B2" s="9"/>
      <c r="C2" s="10"/>
      <c r="D2" s="10"/>
      <c r="E2" s="10"/>
      <c r="F2" s="10"/>
      <c r="G2" s="862"/>
      <c r="H2" s="862"/>
    </row>
    <row r="3" spans="1:14" ht="14.25">
      <c r="A3" s="863"/>
      <c r="B3" s="9"/>
      <c r="C3" s="864"/>
      <c r="D3" s="865"/>
      <c r="E3" s="865"/>
      <c r="F3" s="865"/>
      <c r="G3" s="865"/>
      <c r="H3" s="862"/>
    </row>
    <row r="4" spans="1:14" ht="14.25">
      <c r="A4" s="863" t="s">
        <v>370</v>
      </c>
      <c r="B4" s="9"/>
      <c r="C4" s="865"/>
      <c r="D4" s="865"/>
      <c r="E4" s="865"/>
      <c r="F4" s="865"/>
      <c r="G4" s="862"/>
      <c r="H4" s="866"/>
    </row>
    <row r="5" spans="1:14" ht="14.25">
      <c r="A5" s="851"/>
      <c r="B5" s="867"/>
      <c r="C5" s="864"/>
      <c r="D5" s="865"/>
      <c r="E5" s="865"/>
      <c r="F5" s="865"/>
      <c r="I5" s="868"/>
      <c r="J5" s="869"/>
      <c r="K5" s="869"/>
      <c r="L5" s="869"/>
      <c r="M5" s="869"/>
      <c r="N5" s="870"/>
    </row>
    <row r="7" spans="1:14" ht="15">
      <c r="A7" s="871" t="s">
        <v>371</v>
      </c>
      <c r="B7" s="872" t="s">
        <v>671</v>
      </c>
    </row>
    <row r="8" spans="1:14" ht="15">
      <c r="A8" s="873" t="s">
        <v>2069</v>
      </c>
      <c r="B8" s="874">
        <v>275</v>
      </c>
    </row>
    <row r="9" spans="1:14" ht="15">
      <c r="A9" s="875"/>
      <c r="B9" s="876"/>
    </row>
    <row r="10" spans="1:14" s="879" customFormat="1">
      <c r="A10" s="877"/>
      <c r="B10" s="878"/>
    </row>
    <row r="11" spans="1:14">
      <c r="B11" s="880"/>
    </row>
    <row r="12" spans="1:14">
      <c r="B12" s="880"/>
    </row>
    <row r="13" spans="1:14" ht="48" customHeight="1">
      <c r="A13" s="881" t="s">
        <v>2070</v>
      </c>
      <c r="B13" s="852" t="s">
        <v>671</v>
      </c>
    </row>
    <row r="14" spans="1:14" ht="15">
      <c r="A14" s="882" t="s">
        <v>3926</v>
      </c>
      <c r="B14" s="883">
        <v>11</v>
      </c>
    </row>
    <row r="15" spans="1:14" ht="15">
      <c r="A15" s="884" t="s">
        <v>3927</v>
      </c>
      <c r="B15" s="874">
        <v>0</v>
      </c>
    </row>
    <row r="16" spans="1:14" ht="15">
      <c r="A16" s="884" t="s">
        <v>3928</v>
      </c>
      <c r="B16" s="885">
        <v>39</v>
      </c>
    </row>
    <row r="17" spans="1:5" ht="15">
      <c r="A17" s="886" t="s">
        <v>2071</v>
      </c>
      <c r="B17" s="885">
        <v>22</v>
      </c>
    </row>
    <row r="18" spans="1:5" ht="15">
      <c r="A18" s="884" t="s">
        <v>3930</v>
      </c>
      <c r="B18" s="885">
        <v>8</v>
      </c>
    </row>
    <row r="19" spans="1:5" ht="15">
      <c r="A19" s="884" t="s">
        <v>3931</v>
      </c>
      <c r="B19" s="885">
        <v>7</v>
      </c>
    </row>
    <row r="20" spans="1:5" ht="15">
      <c r="A20" s="884" t="s">
        <v>2888</v>
      </c>
      <c r="B20" s="887">
        <f>SUM(B14:B19)</f>
        <v>87</v>
      </c>
    </row>
    <row r="23" spans="1:5" ht="15">
      <c r="A23" s="990" t="s">
        <v>4964</v>
      </c>
    </row>
    <row r="24" spans="1:5" ht="15">
      <c r="A24" s="991" t="s">
        <v>4965</v>
      </c>
      <c r="B24" s="991"/>
      <c r="C24" s="888"/>
      <c r="D24" s="888"/>
      <c r="E24" s="888"/>
    </row>
  </sheetData>
  <phoneticPr fontId="94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5"/>
  <sheetViews>
    <sheetView tabSelected="1" topLeftCell="A4" workbookViewId="0">
      <selection activeCell="H64" sqref="H64"/>
    </sheetView>
  </sheetViews>
  <sheetFormatPr defaultColWidth="9.140625" defaultRowHeight="12.75"/>
  <cols>
    <col min="1" max="1" width="6.85546875" customWidth="1"/>
    <col min="2" max="2" width="39.5703125" customWidth="1"/>
    <col min="3" max="3" width="14.7109375" customWidth="1"/>
    <col min="4" max="4" width="7.85546875" customWidth="1"/>
    <col min="7" max="7" width="9.85546875" customWidth="1"/>
    <col min="10" max="10" width="9.85546875" customWidth="1"/>
    <col min="13" max="13" width="9.5703125" customWidth="1"/>
    <col min="16" max="16" width="9.7109375" customWidth="1"/>
  </cols>
  <sheetData>
    <row r="1" spans="1:16" ht="14.25">
      <c r="A1" s="4"/>
      <c r="B1" s="5" t="s">
        <v>914</v>
      </c>
      <c r="C1" s="6" t="s">
        <v>3932</v>
      </c>
      <c r="D1" s="10"/>
      <c r="E1" s="10"/>
      <c r="F1" s="10"/>
      <c r="G1" s="10"/>
      <c r="H1" s="67"/>
    </row>
    <row r="2" spans="1:16" ht="14.25">
      <c r="A2" s="4"/>
      <c r="B2" s="5" t="s">
        <v>916</v>
      </c>
      <c r="C2" s="9">
        <v>6113079</v>
      </c>
      <c r="D2" s="10"/>
      <c r="E2" s="10"/>
      <c r="F2" s="10"/>
      <c r="G2" s="10"/>
      <c r="H2" s="67"/>
    </row>
    <row r="3" spans="1:16">
      <c r="A3" s="4"/>
      <c r="B3" s="5"/>
      <c r="C3" s="354" t="s">
        <v>365</v>
      </c>
      <c r="D3" s="10"/>
      <c r="E3" s="10"/>
      <c r="F3" s="10"/>
      <c r="G3" s="10"/>
      <c r="H3" s="67"/>
    </row>
    <row r="4" spans="1:16" ht="14.25">
      <c r="A4" s="4"/>
      <c r="B4" s="5" t="s">
        <v>918</v>
      </c>
      <c r="C4" s="69" t="s">
        <v>898</v>
      </c>
      <c r="D4" s="12"/>
      <c r="E4" s="12"/>
      <c r="F4" s="12"/>
      <c r="G4" s="12"/>
      <c r="H4" s="13"/>
    </row>
    <row r="6" spans="1:16" ht="33.75" customHeight="1">
      <c r="A6" s="1754" t="s">
        <v>3933</v>
      </c>
      <c r="B6" s="1754" t="s">
        <v>3863</v>
      </c>
      <c r="C6" s="1745" t="s">
        <v>3934</v>
      </c>
      <c r="D6" s="1747"/>
      <c r="E6" s="1745" t="s">
        <v>3935</v>
      </c>
      <c r="F6" s="1746"/>
      <c r="G6" s="1747"/>
      <c r="H6" s="1745" t="s">
        <v>3936</v>
      </c>
      <c r="I6" s="1746"/>
      <c r="J6" s="1747"/>
      <c r="K6" s="1745" t="s">
        <v>3937</v>
      </c>
      <c r="L6" s="1746"/>
      <c r="M6" s="1747"/>
      <c r="N6" s="1745" t="s">
        <v>3938</v>
      </c>
      <c r="O6" s="1746"/>
      <c r="P6" s="1747"/>
    </row>
    <row r="7" spans="1:16" ht="53.25" customHeight="1" thickBot="1">
      <c r="A7" s="1755"/>
      <c r="B7" s="1755"/>
      <c r="C7" s="492" t="s">
        <v>3939</v>
      </c>
      <c r="D7" s="493" t="s">
        <v>3940</v>
      </c>
      <c r="E7" s="540" t="s">
        <v>1382</v>
      </c>
      <c r="F7" s="540" t="s">
        <v>372</v>
      </c>
      <c r="G7" s="476" t="s">
        <v>3941</v>
      </c>
      <c r="H7" s="540" t="s">
        <v>1382</v>
      </c>
      <c r="I7" s="540" t="s">
        <v>372</v>
      </c>
      <c r="J7" s="476" t="s">
        <v>3941</v>
      </c>
      <c r="K7" s="540" t="s">
        <v>1382</v>
      </c>
      <c r="L7" s="540" t="s">
        <v>372</v>
      </c>
      <c r="M7" s="476" t="s">
        <v>3941</v>
      </c>
      <c r="N7" s="540" t="s">
        <v>1382</v>
      </c>
      <c r="O7" s="540" t="s">
        <v>372</v>
      </c>
      <c r="P7" s="476" t="s">
        <v>3941</v>
      </c>
    </row>
    <row r="8" spans="1:16" ht="13.5" thickTop="1">
      <c r="A8" s="494"/>
      <c r="B8" s="495"/>
      <c r="C8" s="496" t="s">
        <v>2888</v>
      </c>
      <c r="D8" s="541">
        <v>48</v>
      </c>
      <c r="E8" s="497">
        <v>1261</v>
      </c>
      <c r="F8" s="497">
        <v>1290</v>
      </c>
      <c r="G8" s="498">
        <f>SUM(F8/E8*100)</f>
        <v>102.29976209357652</v>
      </c>
      <c r="H8" s="497">
        <v>10882</v>
      </c>
      <c r="I8" s="497">
        <v>10214</v>
      </c>
      <c r="J8" s="498">
        <f>SUM(I8/H8*100)</f>
        <v>93.861422532622683</v>
      </c>
      <c r="K8" s="498">
        <f t="shared" ref="K8:K39" si="0">H8/E8</f>
        <v>8.629659000793021</v>
      </c>
      <c r="L8" s="498">
        <f t="shared" ref="L8:L39" si="1">I8/F8</f>
        <v>7.9178294573643413</v>
      </c>
      <c r="M8" s="498">
        <f>SUM(L8/K8*100)</f>
        <v>91.751359545455202</v>
      </c>
      <c r="N8" s="498">
        <f t="shared" ref="N8:N39" si="2">H8/(365*D8)*100</f>
        <v>62.111872146118721</v>
      </c>
      <c r="O8" s="498">
        <f t="shared" ref="O8:O39" si="3">I8/(365*D8)*100</f>
        <v>58.299086757990871</v>
      </c>
      <c r="P8" s="498">
        <f>SUM(O8/N8*100)</f>
        <v>93.861422532622683</v>
      </c>
    </row>
    <row r="9" spans="1:16">
      <c r="A9" s="500">
        <v>110</v>
      </c>
      <c r="B9" s="542" t="s">
        <v>3942</v>
      </c>
      <c r="C9" s="499" t="s">
        <v>3943</v>
      </c>
      <c r="D9" s="541">
        <v>6</v>
      </c>
      <c r="E9" s="497">
        <v>380</v>
      </c>
      <c r="F9" s="497">
        <v>338</v>
      </c>
      <c r="G9" s="498">
        <f t="shared" ref="G9:G71" si="4">SUM(F9/E9*100)</f>
        <v>88.94736842105263</v>
      </c>
      <c r="H9" s="497">
        <v>1401</v>
      </c>
      <c r="I9" s="497">
        <v>1279</v>
      </c>
      <c r="J9" s="498">
        <f t="shared" ref="J9:J71" si="5">SUM(I9/H9*100)</f>
        <v>91.291934332619562</v>
      </c>
      <c r="K9" s="498">
        <f t="shared" si="0"/>
        <v>3.6868421052631577</v>
      </c>
      <c r="L9" s="498">
        <f t="shared" si="1"/>
        <v>3.7840236686390534</v>
      </c>
      <c r="M9" s="498">
        <f t="shared" ref="M9:M71" si="6">SUM(L9/K9*100)</f>
        <v>102.63590250412851</v>
      </c>
      <c r="N9" s="498">
        <f t="shared" si="2"/>
        <v>63.972602739726028</v>
      </c>
      <c r="O9" s="498">
        <f t="shared" si="3"/>
        <v>58.401826484018258</v>
      </c>
      <c r="P9" s="498">
        <f t="shared" ref="P9:P71" si="7">SUM(O9/N9*100)</f>
        <v>91.291934332619547</v>
      </c>
    </row>
    <row r="10" spans="1:16">
      <c r="A10" s="500"/>
      <c r="B10" s="495"/>
      <c r="C10" s="499" t="s">
        <v>3944</v>
      </c>
      <c r="D10" s="541"/>
      <c r="E10" s="497"/>
      <c r="F10" s="497"/>
      <c r="G10" s="498" t="e">
        <f t="shared" si="4"/>
        <v>#DIV/0!</v>
      </c>
      <c r="H10" s="497"/>
      <c r="I10" s="497"/>
      <c r="J10" s="498" t="e">
        <f t="shared" si="5"/>
        <v>#DIV/0!</v>
      </c>
      <c r="K10" s="498" t="e">
        <f t="shared" si="0"/>
        <v>#DIV/0!</v>
      </c>
      <c r="L10" s="498" t="e">
        <f t="shared" si="1"/>
        <v>#DIV/0!</v>
      </c>
      <c r="M10" s="498" t="e">
        <f t="shared" si="6"/>
        <v>#DIV/0!</v>
      </c>
      <c r="N10" s="498" t="e">
        <f t="shared" si="2"/>
        <v>#DIV/0!</v>
      </c>
      <c r="O10" s="498" t="e">
        <f t="shared" si="3"/>
        <v>#DIV/0!</v>
      </c>
      <c r="P10" s="498" t="e">
        <f t="shared" si="7"/>
        <v>#DIV/0!</v>
      </c>
    </row>
    <row r="11" spans="1:16" ht="13.5" thickBot="1">
      <c r="A11" s="501"/>
      <c r="B11" s="502"/>
      <c r="C11" s="503" t="s">
        <v>3945</v>
      </c>
      <c r="D11" s="543">
        <v>42</v>
      </c>
      <c r="E11" s="504">
        <v>881</v>
      </c>
      <c r="F11" s="504">
        <v>952</v>
      </c>
      <c r="G11" s="505">
        <f t="shared" si="4"/>
        <v>108.05902383654937</v>
      </c>
      <c r="H11" s="504">
        <v>9714</v>
      </c>
      <c r="I11" s="504">
        <v>8395</v>
      </c>
      <c r="J11" s="505">
        <f t="shared" si="5"/>
        <v>86.421659460572357</v>
      </c>
      <c r="K11" s="506">
        <f t="shared" si="0"/>
        <v>11.026106696935301</v>
      </c>
      <c r="L11" s="507">
        <f t="shared" si="1"/>
        <v>8.8182773109243691</v>
      </c>
      <c r="M11" s="505">
        <f t="shared" si="6"/>
        <v>79.976346622651533</v>
      </c>
      <c r="N11" s="506">
        <f t="shared" si="2"/>
        <v>63.365949119373774</v>
      </c>
      <c r="O11" s="505">
        <f t="shared" si="3"/>
        <v>54.761904761904766</v>
      </c>
      <c r="P11" s="505">
        <f t="shared" si="7"/>
        <v>86.421659460572386</v>
      </c>
    </row>
    <row r="12" spans="1:16" ht="13.5" thickTop="1">
      <c r="A12" s="494"/>
      <c r="B12" s="508"/>
      <c r="C12" s="509" t="s">
        <v>2888</v>
      </c>
      <c r="D12" s="541">
        <v>22</v>
      </c>
      <c r="E12" s="510">
        <v>457</v>
      </c>
      <c r="F12" s="510">
        <v>0</v>
      </c>
      <c r="G12" s="511">
        <f t="shared" si="4"/>
        <v>0</v>
      </c>
      <c r="H12" s="512">
        <v>5018</v>
      </c>
      <c r="I12" s="512">
        <v>0</v>
      </c>
      <c r="J12" s="513">
        <f t="shared" si="5"/>
        <v>0</v>
      </c>
      <c r="K12" s="513">
        <f t="shared" si="0"/>
        <v>10.980306345733041</v>
      </c>
      <c r="L12" s="513" t="e">
        <f t="shared" si="1"/>
        <v>#DIV/0!</v>
      </c>
      <c r="M12" s="513" t="e">
        <f t="shared" si="6"/>
        <v>#DIV/0!</v>
      </c>
      <c r="N12" s="513">
        <f t="shared" si="2"/>
        <v>62.490660024906596</v>
      </c>
      <c r="O12" s="513">
        <f t="shared" si="3"/>
        <v>0</v>
      </c>
      <c r="P12" s="513">
        <f t="shared" si="7"/>
        <v>0</v>
      </c>
    </row>
    <row r="13" spans="1:16">
      <c r="A13" s="500">
        <v>112</v>
      </c>
      <c r="B13" s="544" t="s">
        <v>3946</v>
      </c>
      <c r="C13" s="499" t="s">
        <v>3943</v>
      </c>
      <c r="D13" s="541"/>
      <c r="E13" s="497"/>
      <c r="F13" s="497"/>
      <c r="G13" s="514" t="e">
        <f t="shared" si="4"/>
        <v>#DIV/0!</v>
      </c>
      <c r="H13" s="497"/>
      <c r="I13" s="497"/>
      <c r="J13" s="498" t="e">
        <f t="shared" si="5"/>
        <v>#DIV/0!</v>
      </c>
      <c r="K13" s="498" t="e">
        <f t="shared" si="0"/>
        <v>#DIV/0!</v>
      </c>
      <c r="L13" s="498" t="e">
        <f t="shared" si="1"/>
        <v>#DIV/0!</v>
      </c>
      <c r="M13" s="498" t="e">
        <f t="shared" si="6"/>
        <v>#DIV/0!</v>
      </c>
      <c r="N13" s="498" t="e">
        <f t="shared" si="2"/>
        <v>#DIV/0!</v>
      </c>
      <c r="O13" s="498" t="e">
        <f t="shared" si="3"/>
        <v>#DIV/0!</v>
      </c>
      <c r="P13" s="498" t="e">
        <f t="shared" si="7"/>
        <v>#DIV/0!</v>
      </c>
    </row>
    <row r="14" spans="1:16">
      <c r="A14" s="500"/>
      <c r="B14" s="495"/>
      <c r="C14" s="499" t="s">
        <v>3944</v>
      </c>
      <c r="D14" s="541"/>
      <c r="E14" s="497"/>
      <c r="F14" s="497"/>
      <c r="G14" s="514" t="e">
        <f t="shared" si="4"/>
        <v>#DIV/0!</v>
      </c>
      <c r="H14" s="497"/>
      <c r="I14" s="497"/>
      <c r="J14" s="498" t="e">
        <f t="shared" si="5"/>
        <v>#DIV/0!</v>
      </c>
      <c r="K14" s="498" t="e">
        <f t="shared" si="0"/>
        <v>#DIV/0!</v>
      </c>
      <c r="L14" s="498" t="e">
        <f t="shared" si="1"/>
        <v>#DIV/0!</v>
      </c>
      <c r="M14" s="498" t="e">
        <f t="shared" si="6"/>
        <v>#DIV/0!</v>
      </c>
      <c r="N14" s="498" t="e">
        <f t="shared" si="2"/>
        <v>#DIV/0!</v>
      </c>
      <c r="O14" s="498" t="e">
        <f t="shared" si="3"/>
        <v>#DIV/0!</v>
      </c>
      <c r="P14" s="498" t="e">
        <f t="shared" si="7"/>
        <v>#DIV/0!</v>
      </c>
    </row>
    <row r="15" spans="1:16" ht="13.5" thickBot="1">
      <c r="A15" s="501"/>
      <c r="B15" s="502"/>
      <c r="C15" s="503" t="s">
        <v>3945</v>
      </c>
      <c r="D15" s="543">
        <v>22</v>
      </c>
      <c r="E15" s="515">
        <v>457</v>
      </c>
      <c r="F15" s="515">
        <v>0</v>
      </c>
      <c r="G15" s="516">
        <f t="shared" si="4"/>
        <v>0</v>
      </c>
      <c r="H15" s="517">
        <v>5018</v>
      </c>
      <c r="I15" s="517">
        <v>0</v>
      </c>
      <c r="J15" s="518">
        <f t="shared" si="5"/>
        <v>0</v>
      </c>
      <c r="K15" s="519">
        <f t="shared" si="0"/>
        <v>10.980306345733041</v>
      </c>
      <c r="L15" s="520" t="e">
        <f t="shared" si="1"/>
        <v>#DIV/0!</v>
      </c>
      <c r="M15" s="518" t="e">
        <f t="shared" si="6"/>
        <v>#DIV/0!</v>
      </c>
      <c r="N15" s="519">
        <f t="shared" si="2"/>
        <v>62.490660024906596</v>
      </c>
      <c r="O15" s="518">
        <f t="shared" si="3"/>
        <v>0</v>
      </c>
      <c r="P15" s="518">
        <f t="shared" si="7"/>
        <v>0</v>
      </c>
    </row>
    <row r="16" spans="1:16" ht="13.5" thickTop="1">
      <c r="A16" s="500"/>
      <c r="B16" s="495"/>
      <c r="C16" s="509" t="s">
        <v>2888</v>
      </c>
      <c r="D16" s="545">
        <v>16</v>
      </c>
      <c r="E16" s="521">
        <v>556</v>
      </c>
      <c r="F16" s="521">
        <v>546</v>
      </c>
      <c r="G16" s="522">
        <f t="shared" si="4"/>
        <v>98.201438848920859</v>
      </c>
      <c r="H16" s="521">
        <v>2332</v>
      </c>
      <c r="I16" s="521">
        <v>2323</v>
      </c>
      <c r="J16" s="522">
        <f t="shared" si="5"/>
        <v>99.614065180102912</v>
      </c>
      <c r="K16" s="523">
        <f t="shared" si="0"/>
        <v>4.1942446043165464</v>
      </c>
      <c r="L16" s="523">
        <f t="shared" si="1"/>
        <v>4.2545787545787546</v>
      </c>
      <c r="M16" s="522">
        <f t="shared" si="6"/>
        <v>101.43849860830994</v>
      </c>
      <c r="N16" s="523">
        <f t="shared" si="2"/>
        <v>39.93150684931507</v>
      </c>
      <c r="O16" s="522">
        <f t="shared" si="3"/>
        <v>39.777397260273972</v>
      </c>
      <c r="P16" s="522">
        <f t="shared" si="7"/>
        <v>99.614065180102912</v>
      </c>
    </row>
    <row r="17" spans="1:16">
      <c r="A17" s="500">
        <v>310</v>
      </c>
      <c r="B17" s="544" t="s">
        <v>3947</v>
      </c>
      <c r="C17" s="499" t="s">
        <v>3943</v>
      </c>
      <c r="D17" s="545"/>
      <c r="E17" s="524"/>
      <c r="F17" s="524"/>
      <c r="G17" s="498" t="e">
        <f t="shared" si="4"/>
        <v>#DIV/0!</v>
      </c>
      <c r="H17" s="524"/>
      <c r="I17" s="524"/>
      <c r="J17" s="498" t="e">
        <f t="shared" si="5"/>
        <v>#DIV/0!</v>
      </c>
      <c r="K17" s="525" t="e">
        <f t="shared" si="0"/>
        <v>#DIV/0!</v>
      </c>
      <c r="L17" s="525" t="e">
        <f t="shared" si="1"/>
        <v>#DIV/0!</v>
      </c>
      <c r="M17" s="498" t="e">
        <f t="shared" si="6"/>
        <v>#DIV/0!</v>
      </c>
      <c r="N17" s="525" t="e">
        <f t="shared" si="2"/>
        <v>#DIV/0!</v>
      </c>
      <c r="O17" s="498" t="e">
        <f t="shared" si="3"/>
        <v>#DIV/0!</v>
      </c>
      <c r="P17" s="498" t="e">
        <f t="shared" si="7"/>
        <v>#DIV/0!</v>
      </c>
    </row>
    <row r="18" spans="1:16">
      <c r="A18" s="500"/>
      <c r="B18" s="495"/>
      <c r="C18" s="499" t="s">
        <v>3944</v>
      </c>
      <c r="D18" s="545"/>
      <c r="E18" s="524"/>
      <c r="F18" s="524"/>
      <c r="G18" s="498" t="e">
        <f t="shared" si="4"/>
        <v>#DIV/0!</v>
      </c>
      <c r="H18" s="524"/>
      <c r="I18" s="524"/>
      <c r="J18" s="498" t="e">
        <f t="shared" si="5"/>
        <v>#DIV/0!</v>
      </c>
      <c r="K18" s="525" t="e">
        <f t="shared" si="0"/>
        <v>#DIV/0!</v>
      </c>
      <c r="L18" s="525" t="e">
        <f t="shared" si="1"/>
        <v>#DIV/0!</v>
      </c>
      <c r="M18" s="498" t="e">
        <f t="shared" si="6"/>
        <v>#DIV/0!</v>
      </c>
      <c r="N18" s="525" t="e">
        <f t="shared" si="2"/>
        <v>#DIV/0!</v>
      </c>
      <c r="O18" s="498" t="e">
        <f t="shared" si="3"/>
        <v>#DIV/0!</v>
      </c>
      <c r="P18" s="498" t="e">
        <f t="shared" si="7"/>
        <v>#DIV/0!</v>
      </c>
    </row>
    <row r="19" spans="1:16" ht="13.5" thickBot="1">
      <c r="A19" s="501"/>
      <c r="B19" s="502"/>
      <c r="C19" s="503" t="s">
        <v>3945</v>
      </c>
      <c r="D19" s="546">
        <v>16</v>
      </c>
      <c r="E19" s="526">
        <v>556</v>
      </c>
      <c r="F19" s="526">
        <v>546</v>
      </c>
      <c r="G19" s="505">
        <f t="shared" si="4"/>
        <v>98.201438848920859</v>
      </c>
      <c r="H19" s="526">
        <v>2332</v>
      </c>
      <c r="I19" s="526">
        <v>2323</v>
      </c>
      <c r="J19" s="505">
        <f t="shared" si="5"/>
        <v>99.614065180102912</v>
      </c>
      <c r="K19" s="506">
        <f t="shared" si="0"/>
        <v>4.1942446043165464</v>
      </c>
      <c r="L19" s="506">
        <f t="shared" si="1"/>
        <v>4.2545787545787546</v>
      </c>
      <c r="M19" s="505">
        <f t="shared" si="6"/>
        <v>101.43849860830994</v>
      </c>
      <c r="N19" s="506">
        <f t="shared" si="2"/>
        <v>39.93150684931507</v>
      </c>
      <c r="O19" s="505">
        <f t="shared" si="3"/>
        <v>39.777397260273972</v>
      </c>
      <c r="P19" s="505">
        <f t="shared" si="7"/>
        <v>99.614065180102912</v>
      </c>
    </row>
    <row r="20" spans="1:16" ht="13.5" thickTop="1">
      <c r="A20" s="500"/>
      <c r="B20" s="495"/>
      <c r="C20" s="509" t="s">
        <v>2888</v>
      </c>
      <c r="D20" s="545">
        <v>20</v>
      </c>
      <c r="E20" s="527">
        <v>326</v>
      </c>
      <c r="F20" s="527">
        <v>255</v>
      </c>
      <c r="G20" s="511">
        <f t="shared" si="4"/>
        <v>78.220858895705518</v>
      </c>
      <c r="H20" s="527">
        <v>2902</v>
      </c>
      <c r="I20" s="527">
        <v>1974</v>
      </c>
      <c r="J20" s="513">
        <f t="shared" si="5"/>
        <v>68.022053756030317</v>
      </c>
      <c r="K20" s="511">
        <f t="shared" si="0"/>
        <v>8.9018404907975466</v>
      </c>
      <c r="L20" s="511">
        <f t="shared" si="1"/>
        <v>7.7411764705882353</v>
      </c>
      <c r="M20" s="513">
        <f t="shared" si="6"/>
        <v>86.961527546925026</v>
      </c>
      <c r="N20" s="511">
        <f t="shared" si="2"/>
        <v>39.753424657534246</v>
      </c>
      <c r="O20" s="513">
        <f t="shared" si="3"/>
        <v>27.041095890410961</v>
      </c>
      <c r="P20" s="513">
        <f t="shared" si="7"/>
        <v>68.022053756030331</v>
      </c>
    </row>
    <row r="21" spans="1:16">
      <c r="A21" s="500">
        <v>120</v>
      </c>
      <c r="B21" s="544" t="s">
        <v>3948</v>
      </c>
      <c r="C21" s="499" t="s">
        <v>3943</v>
      </c>
      <c r="D21" s="545"/>
      <c r="E21" s="524"/>
      <c r="F21" s="524"/>
      <c r="G21" s="514" t="e">
        <f t="shared" si="4"/>
        <v>#DIV/0!</v>
      </c>
      <c r="H21" s="524"/>
      <c r="I21" s="524"/>
      <c r="J21" s="498" t="e">
        <f t="shared" si="5"/>
        <v>#DIV/0!</v>
      </c>
      <c r="K21" s="525" t="e">
        <f t="shared" si="0"/>
        <v>#DIV/0!</v>
      </c>
      <c r="L21" s="525" t="e">
        <f t="shared" si="1"/>
        <v>#DIV/0!</v>
      </c>
      <c r="M21" s="498" t="e">
        <f t="shared" si="6"/>
        <v>#DIV/0!</v>
      </c>
      <c r="N21" s="525" t="e">
        <f t="shared" si="2"/>
        <v>#DIV/0!</v>
      </c>
      <c r="O21" s="498" t="e">
        <f t="shared" si="3"/>
        <v>#DIV/0!</v>
      </c>
      <c r="P21" s="498" t="e">
        <f t="shared" si="7"/>
        <v>#DIV/0!</v>
      </c>
    </row>
    <row r="22" spans="1:16">
      <c r="A22" s="500"/>
      <c r="B22" s="547" t="s">
        <v>3949</v>
      </c>
      <c r="C22" s="499" t="s">
        <v>3944</v>
      </c>
      <c r="D22" s="545"/>
      <c r="E22" s="524"/>
      <c r="F22" s="524"/>
      <c r="G22" s="514" t="e">
        <f t="shared" si="4"/>
        <v>#DIV/0!</v>
      </c>
      <c r="H22" s="524"/>
      <c r="I22" s="524"/>
      <c r="J22" s="498" t="e">
        <f t="shared" si="5"/>
        <v>#DIV/0!</v>
      </c>
      <c r="K22" s="525" t="e">
        <f t="shared" si="0"/>
        <v>#DIV/0!</v>
      </c>
      <c r="L22" s="525" t="e">
        <f t="shared" si="1"/>
        <v>#DIV/0!</v>
      </c>
      <c r="M22" s="498" t="e">
        <f t="shared" si="6"/>
        <v>#DIV/0!</v>
      </c>
      <c r="N22" s="525" t="e">
        <f t="shared" si="2"/>
        <v>#DIV/0!</v>
      </c>
      <c r="O22" s="498" t="e">
        <f t="shared" si="3"/>
        <v>#DIV/0!</v>
      </c>
      <c r="P22" s="498" t="e">
        <f t="shared" si="7"/>
        <v>#DIV/0!</v>
      </c>
    </row>
    <row r="23" spans="1:16" ht="13.5" thickBot="1">
      <c r="A23" s="501"/>
      <c r="B23" s="502"/>
      <c r="C23" s="503" t="s">
        <v>3945</v>
      </c>
      <c r="D23" s="546">
        <v>20</v>
      </c>
      <c r="E23" s="528">
        <v>326</v>
      </c>
      <c r="F23" s="528">
        <v>255</v>
      </c>
      <c r="G23" s="516">
        <f t="shared" si="4"/>
        <v>78.220858895705518</v>
      </c>
      <c r="H23" s="528">
        <v>2902</v>
      </c>
      <c r="I23" s="528">
        <v>1974</v>
      </c>
      <c r="J23" s="518">
        <f t="shared" si="5"/>
        <v>68.022053756030317</v>
      </c>
      <c r="K23" s="519">
        <f t="shared" si="0"/>
        <v>8.9018404907975466</v>
      </c>
      <c r="L23" s="519">
        <f t="shared" si="1"/>
        <v>7.7411764705882353</v>
      </c>
      <c r="M23" s="518">
        <f t="shared" si="6"/>
        <v>86.961527546925026</v>
      </c>
      <c r="N23" s="519">
        <f t="shared" si="2"/>
        <v>39.753424657534246</v>
      </c>
      <c r="O23" s="518">
        <f t="shared" si="3"/>
        <v>27.041095890410961</v>
      </c>
      <c r="P23" s="518">
        <f t="shared" si="7"/>
        <v>68.022053756030331</v>
      </c>
    </row>
    <row r="24" spans="1:16" ht="13.5" thickTop="1">
      <c r="A24" s="494"/>
      <c r="B24" s="508"/>
      <c r="C24" s="529" t="s">
        <v>2888</v>
      </c>
      <c r="D24" s="548">
        <v>30</v>
      </c>
      <c r="E24" s="521">
        <v>320</v>
      </c>
      <c r="F24" s="521">
        <v>207</v>
      </c>
      <c r="G24" s="522">
        <f t="shared" si="4"/>
        <v>64.6875</v>
      </c>
      <c r="H24" s="521">
        <v>6763</v>
      </c>
      <c r="I24" s="521">
        <v>4584</v>
      </c>
      <c r="J24" s="522">
        <f t="shared" si="5"/>
        <v>67.780570752624584</v>
      </c>
      <c r="K24" s="523">
        <f t="shared" si="0"/>
        <v>21.134374999999999</v>
      </c>
      <c r="L24" s="523">
        <f t="shared" si="1"/>
        <v>22.144927536231883</v>
      </c>
      <c r="M24" s="522">
        <f t="shared" si="6"/>
        <v>104.7815586514003</v>
      </c>
      <c r="N24" s="523">
        <f t="shared" si="2"/>
        <v>61.762557077625566</v>
      </c>
      <c r="O24" s="522">
        <f t="shared" si="3"/>
        <v>41.863013698630134</v>
      </c>
      <c r="P24" s="522">
        <f t="shared" si="7"/>
        <v>67.780570752624584</v>
      </c>
    </row>
    <row r="25" spans="1:16">
      <c r="A25" s="500">
        <v>130</v>
      </c>
      <c r="B25" s="544" t="s">
        <v>3948</v>
      </c>
      <c r="C25" s="499" t="s">
        <v>3943</v>
      </c>
      <c r="D25" s="545"/>
      <c r="E25" s="524"/>
      <c r="F25" s="524"/>
      <c r="G25" s="498" t="e">
        <f t="shared" si="4"/>
        <v>#DIV/0!</v>
      </c>
      <c r="H25" s="524"/>
      <c r="I25" s="524"/>
      <c r="J25" s="498" t="e">
        <f t="shared" si="5"/>
        <v>#DIV/0!</v>
      </c>
      <c r="K25" s="525" t="e">
        <f t="shared" si="0"/>
        <v>#DIV/0!</v>
      </c>
      <c r="L25" s="525" t="e">
        <f t="shared" si="1"/>
        <v>#DIV/0!</v>
      </c>
      <c r="M25" s="498" t="e">
        <f t="shared" si="6"/>
        <v>#DIV/0!</v>
      </c>
      <c r="N25" s="525" t="e">
        <f t="shared" si="2"/>
        <v>#DIV/0!</v>
      </c>
      <c r="O25" s="498" t="e">
        <f t="shared" si="3"/>
        <v>#DIV/0!</v>
      </c>
      <c r="P25" s="498" t="e">
        <f t="shared" si="7"/>
        <v>#DIV/0!</v>
      </c>
    </row>
    <row r="26" spans="1:16">
      <c r="A26" s="500"/>
      <c r="B26" s="547" t="s">
        <v>3950</v>
      </c>
      <c r="C26" s="499" t="s">
        <v>3944</v>
      </c>
      <c r="D26" s="545"/>
      <c r="E26" s="524"/>
      <c r="F26" s="524"/>
      <c r="G26" s="498" t="e">
        <f t="shared" si="4"/>
        <v>#DIV/0!</v>
      </c>
      <c r="H26" s="524"/>
      <c r="I26" s="524"/>
      <c r="J26" s="498" t="e">
        <f t="shared" si="5"/>
        <v>#DIV/0!</v>
      </c>
      <c r="K26" s="525" t="e">
        <f t="shared" si="0"/>
        <v>#DIV/0!</v>
      </c>
      <c r="L26" s="525" t="e">
        <f t="shared" si="1"/>
        <v>#DIV/0!</v>
      </c>
      <c r="M26" s="498" t="e">
        <f t="shared" si="6"/>
        <v>#DIV/0!</v>
      </c>
      <c r="N26" s="525" t="e">
        <f t="shared" si="2"/>
        <v>#DIV/0!</v>
      </c>
      <c r="O26" s="498" t="e">
        <f t="shared" si="3"/>
        <v>#DIV/0!</v>
      </c>
      <c r="P26" s="498" t="e">
        <f t="shared" si="7"/>
        <v>#DIV/0!</v>
      </c>
    </row>
    <row r="27" spans="1:16" ht="13.5" thickBot="1">
      <c r="A27" s="501"/>
      <c r="B27" s="502"/>
      <c r="C27" s="503" t="s">
        <v>3945</v>
      </c>
      <c r="D27" s="546">
        <v>30</v>
      </c>
      <c r="E27" s="526">
        <v>320</v>
      </c>
      <c r="F27" s="526">
        <v>207</v>
      </c>
      <c r="G27" s="505">
        <f t="shared" si="4"/>
        <v>64.6875</v>
      </c>
      <c r="H27" s="526">
        <v>6763</v>
      </c>
      <c r="I27" s="526">
        <v>4584</v>
      </c>
      <c r="J27" s="505">
        <f t="shared" si="5"/>
        <v>67.780570752624584</v>
      </c>
      <c r="K27" s="506">
        <f t="shared" si="0"/>
        <v>21.134374999999999</v>
      </c>
      <c r="L27" s="506">
        <f t="shared" si="1"/>
        <v>22.144927536231883</v>
      </c>
      <c r="M27" s="505">
        <f t="shared" si="6"/>
        <v>104.7815586514003</v>
      </c>
      <c r="N27" s="506">
        <f t="shared" si="2"/>
        <v>61.762557077625566</v>
      </c>
      <c r="O27" s="505">
        <f t="shared" si="3"/>
        <v>41.863013698630134</v>
      </c>
      <c r="P27" s="505">
        <f t="shared" si="7"/>
        <v>67.780570752624584</v>
      </c>
    </row>
    <row r="28" spans="1:16" ht="13.5" thickTop="1">
      <c r="A28" s="494"/>
      <c r="B28" s="508"/>
      <c r="C28" s="529" t="s">
        <v>2888</v>
      </c>
      <c r="D28" s="545">
        <v>10</v>
      </c>
      <c r="E28" s="527">
        <v>189</v>
      </c>
      <c r="F28" s="527">
        <v>2025</v>
      </c>
      <c r="G28" s="511">
        <f t="shared" si="4"/>
        <v>1071.4285714285713</v>
      </c>
      <c r="H28" s="527">
        <v>1468</v>
      </c>
      <c r="I28" s="527">
        <v>22738</v>
      </c>
      <c r="J28" s="513">
        <f t="shared" si="5"/>
        <v>1548.9100817438691</v>
      </c>
      <c r="K28" s="511">
        <f t="shared" si="0"/>
        <v>7.7671957671957674</v>
      </c>
      <c r="L28" s="511">
        <f t="shared" si="1"/>
        <v>11.228641975308642</v>
      </c>
      <c r="M28" s="513">
        <f t="shared" si="6"/>
        <v>144.56494096276114</v>
      </c>
      <c r="N28" s="511">
        <f t="shared" si="2"/>
        <v>40.219178082191782</v>
      </c>
      <c r="O28" s="513">
        <f t="shared" si="3"/>
        <v>622.95890410958896</v>
      </c>
      <c r="P28" s="513">
        <f t="shared" si="7"/>
        <v>1548.9100817438689</v>
      </c>
    </row>
    <row r="29" spans="1:16">
      <c r="A29" s="500"/>
      <c r="B29" s="495" t="s">
        <v>4962</v>
      </c>
      <c r="C29" s="499" t="s">
        <v>3943</v>
      </c>
      <c r="D29" s="545"/>
      <c r="E29" s="524"/>
      <c r="F29" s="524"/>
      <c r="G29" s="514" t="e">
        <f t="shared" si="4"/>
        <v>#DIV/0!</v>
      </c>
      <c r="H29" s="524"/>
      <c r="I29" s="524"/>
      <c r="J29" s="498" t="e">
        <f t="shared" si="5"/>
        <v>#DIV/0!</v>
      </c>
      <c r="K29" s="525" t="e">
        <f t="shared" si="0"/>
        <v>#DIV/0!</v>
      </c>
      <c r="L29" s="525" t="e">
        <f t="shared" si="1"/>
        <v>#DIV/0!</v>
      </c>
      <c r="M29" s="498" t="e">
        <f t="shared" si="6"/>
        <v>#DIV/0!</v>
      </c>
      <c r="N29" s="525" t="e">
        <f t="shared" si="2"/>
        <v>#DIV/0!</v>
      </c>
      <c r="O29" s="498" t="e">
        <f t="shared" si="3"/>
        <v>#DIV/0!</v>
      </c>
      <c r="P29" s="498" t="e">
        <f t="shared" si="7"/>
        <v>#DIV/0!</v>
      </c>
    </row>
    <row r="30" spans="1:16">
      <c r="A30" s="500">
        <v>140</v>
      </c>
      <c r="B30" s="544" t="s">
        <v>3951</v>
      </c>
      <c r="C30" s="499" t="s">
        <v>3944</v>
      </c>
      <c r="D30" s="545"/>
      <c r="E30" s="524"/>
      <c r="F30" s="524"/>
      <c r="G30" s="514" t="e">
        <f t="shared" si="4"/>
        <v>#DIV/0!</v>
      </c>
      <c r="H30" s="524"/>
      <c r="I30" s="524"/>
      <c r="J30" s="498" t="e">
        <f t="shared" si="5"/>
        <v>#DIV/0!</v>
      </c>
      <c r="K30" s="525" t="e">
        <f t="shared" si="0"/>
        <v>#DIV/0!</v>
      </c>
      <c r="L30" s="525" t="e">
        <f t="shared" si="1"/>
        <v>#DIV/0!</v>
      </c>
      <c r="M30" s="498" t="e">
        <f t="shared" si="6"/>
        <v>#DIV/0!</v>
      </c>
      <c r="N30" s="525" t="e">
        <f t="shared" si="2"/>
        <v>#DIV/0!</v>
      </c>
      <c r="O30" s="498" t="e">
        <f t="shared" si="3"/>
        <v>#DIV/0!</v>
      </c>
      <c r="P30" s="498" t="e">
        <f t="shared" si="7"/>
        <v>#DIV/0!</v>
      </c>
    </row>
    <row r="31" spans="1:16" ht="13.5" thickBot="1">
      <c r="A31" s="500"/>
      <c r="B31" s="544" t="s">
        <v>3952</v>
      </c>
      <c r="C31" s="503" t="s">
        <v>3945</v>
      </c>
      <c r="D31" s="546">
        <v>10</v>
      </c>
      <c r="E31" s="528">
        <v>189</v>
      </c>
      <c r="F31" s="528">
        <v>2025</v>
      </c>
      <c r="G31" s="516">
        <f t="shared" si="4"/>
        <v>1071.4285714285713</v>
      </c>
      <c r="H31" s="528">
        <v>1468</v>
      </c>
      <c r="I31" s="528">
        <v>22738</v>
      </c>
      <c r="J31" s="518">
        <f t="shared" si="5"/>
        <v>1548.9100817438691</v>
      </c>
      <c r="K31" s="519">
        <f t="shared" si="0"/>
        <v>7.7671957671957674</v>
      </c>
      <c r="L31" s="519">
        <f t="shared" si="1"/>
        <v>11.228641975308642</v>
      </c>
      <c r="M31" s="518">
        <f t="shared" si="6"/>
        <v>144.56494096276114</v>
      </c>
      <c r="N31" s="519">
        <f t="shared" si="2"/>
        <v>40.219178082191782</v>
      </c>
      <c r="O31" s="518">
        <f t="shared" si="3"/>
        <v>622.95890410958896</v>
      </c>
      <c r="P31" s="518">
        <f t="shared" si="7"/>
        <v>1548.9100817438689</v>
      </c>
    </row>
    <row r="32" spans="1:16" ht="13.5" thickTop="1">
      <c r="A32" s="494"/>
      <c r="B32" s="508"/>
      <c r="C32" s="529" t="s">
        <v>2888</v>
      </c>
      <c r="D32" s="545">
        <v>44</v>
      </c>
      <c r="E32" s="521">
        <v>1177</v>
      </c>
      <c r="F32" s="521">
        <v>967</v>
      </c>
      <c r="G32" s="522">
        <f t="shared" si="4"/>
        <v>82.158028887000839</v>
      </c>
      <c r="H32" s="521">
        <v>12338</v>
      </c>
      <c r="I32" s="521">
        <v>10189</v>
      </c>
      <c r="J32" s="522">
        <f t="shared" si="5"/>
        <v>82.582266169557457</v>
      </c>
      <c r="K32" s="523">
        <f t="shared" si="0"/>
        <v>10.482582837723024</v>
      </c>
      <c r="L32" s="523">
        <f t="shared" si="1"/>
        <v>10.536711478800413</v>
      </c>
      <c r="M32" s="522">
        <f t="shared" si="6"/>
        <v>100.51636740596601</v>
      </c>
      <c r="N32" s="523">
        <f t="shared" si="2"/>
        <v>76.824408468244087</v>
      </c>
      <c r="O32" s="522">
        <f t="shared" si="3"/>
        <v>63.443337484433371</v>
      </c>
      <c r="P32" s="522">
        <f t="shared" si="7"/>
        <v>82.582266169557457</v>
      </c>
    </row>
    <row r="33" spans="1:16">
      <c r="A33" s="500">
        <v>420</v>
      </c>
      <c r="B33" s="544" t="s">
        <v>3953</v>
      </c>
      <c r="C33" s="499" t="s">
        <v>3943</v>
      </c>
      <c r="D33" s="545"/>
      <c r="E33" s="524">
        <v>211</v>
      </c>
      <c r="F33" s="524">
        <v>198</v>
      </c>
      <c r="G33" s="498">
        <f t="shared" si="4"/>
        <v>93.838862559241704</v>
      </c>
      <c r="H33" s="524">
        <v>1009</v>
      </c>
      <c r="I33" s="524">
        <v>1050</v>
      </c>
      <c r="J33" s="498">
        <f t="shared" si="5"/>
        <v>104.06342913776017</v>
      </c>
      <c r="K33" s="525">
        <f t="shared" si="0"/>
        <v>4.781990521327014</v>
      </c>
      <c r="L33" s="525">
        <f t="shared" si="1"/>
        <v>5.3030303030303028</v>
      </c>
      <c r="M33" s="498">
        <f t="shared" si="6"/>
        <v>110.89587650539087</v>
      </c>
      <c r="N33" s="525" t="e">
        <f t="shared" si="2"/>
        <v>#DIV/0!</v>
      </c>
      <c r="O33" s="498" t="e">
        <f t="shared" si="3"/>
        <v>#DIV/0!</v>
      </c>
      <c r="P33" s="498" t="e">
        <f t="shared" si="7"/>
        <v>#DIV/0!</v>
      </c>
    </row>
    <row r="34" spans="1:16">
      <c r="A34" s="500"/>
      <c r="B34" s="495"/>
      <c r="C34" s="499" t="s">
        <v>3944</v>
      </c>
      <c r="D34" s="545"/>
      <c r="E34" s="524"/>
      <c r="F34" s="524"/>
      <c r="G34" s="498" t="e">
        <f t="shared" si="4"/>
        <v>#DIV/0!</v>
      </c>
      <c r="H34" s="524"/>
      <c r="I34" s="524"/>
      <c r="J34" s="498" t="e">
        <f t="shared" si="5"/>
        <v>#DIV/0!</v>
      </c>
      <c r="K34" s="525" t="e">
        <f t="shared" si="0"/>
        <v>#DIV/0!</v>
      </c>
      <c r="L34" s="525" t="e">
        <f t="shared" si="1"/>
        <v>#DIV/0!</v>
      </c>
      <c r="M34" s="498" t="e">
        <f t="shared" si="6"/>
        <v>#DIV/0!</v>
      </c>
      <c r="N34" s="525" t="e">
        <f t="shared" si="2"/>
        <v>#DIV/0!</v>
      </c>
      <c r="O34" s="498" t="e">
        <f t="shared" si="3"/>
        <v>#DIV/0!</v>
      </c>
      <c r="P34" s="498" t="e">
        <f t="shared" si="7"/>
        <v>#DIV/0!</v>
      </c>
    </row>
    <row r="35" spans="1:16" ht="13.5" thickBot="1">
      <c r="A35" s="501"/>
      <c r="B35" s="502"/>
      <c r="C35" s="503" t="s">
        <v>3945</v>
      </c>
      <c r="D35" s="546">
        <v>44</v>
      </c>
      <c r="E35" s="526">
        <v>966</v>
      </c>
      <c r="F35" s="526">
        <v>769</v>
      </c>
      <c r="G35" s="505">
        <f t="shared" si="4"/>
        <v>79.60662525879917</v>
      </c>
      <c r="H35" s="526">
        <v>11329</v>
      </c>
      <c r="I35" s="526">
        <v>9139</v>
      </c>
      <c r="J35" s="505">
        <f t="shared" si="5"/>
        <v>80.6690793538706</v>
      </c>
      <c r="K35" s="506">
        <f t="shared" si="0"/>
        <v>11.727743271221533</v>
      </c>
      <c r="L35" s="506">
        <f t="shared" si="1"/>
        <v>11.884265279583875</v>
      </c>
      <c r="M35" s="505">
        <f t="shared" si="6"/>
        <v>101.33463024166318</v>
      </c>
      <c r="N35" s="506">
        <f t="shared" si="2"/>
        <v>70.541718555417191</v>
      </c>
      <c r="O35" s="505">
        <f t="shared" si="3"/>
        <v>56.905354919053551</v>
      </c>
      <c r="P35" s="505">
        <f t="shared" si="7"/>
        <v>80.6690793538706</v>
      </c>
    </row>
    <row r="36" spans="1:16" ht="13.5" thickTop="1">
      <c r="A36" s="494"/>
      <c r="B36" s="508"/>
      <c r="C36" s="529" t="s">
        <v>2888</v>
      </c>
      <c r="D36" s="545">
        <v>6</v>
      </c>
      <c r="E36" s="527">
        <v>289</v>
      </c>
      <c r="F36" s="527">
        <v>198</v>
      </c>
      <c r="G36" s="511">
        <f t="shared" si="4"/>
        <v>68.512110726643598</v>
      </c>
      <c r="H36" s="527">
        <v>1168</v>
      </c>
      <c r="I36" s="527">
        <v>1050</v>
      </c>
      <c r="J36" s="513">
        <f t="shared" si="5"/>
        <v>89.897260273972606</v>
      </c>
      <c r="K36" s="511">
        <f t="shared" si="0"/>
        <v>4.0415224913494807</v>
      </c>
      <c r="L36" s="511">
        <f t="shared" si="1"/>
        <v>5.3030303030303028</v>
      </c>
      <c r="M36" s="513">
        <f t="shared" si="6"/>
        <v>131.21367787463677</v>
      </c>
      <c r="N36" s="511">
        <f t="shared" si="2"/>
        <v>53.333333333333336</v>
      </c>
      <c r="O36" s="513">
        <f t="shared" si="3"/>
        <v>47.945205479452049</v>
      </c>
      <c r="P36" s="513">
        <f t="shared" si="7"/>
        <v>89.897260273972591</v>
      </c>
    </row>
    <row r="37" spans="1:16">
      <c r="A37" s="500"/>
      <c r="B37" s="544" t="s">
        <v>3954</v>
      </c>
      <c r="C37" s="499" t="s">
        <v>3943</v>
      </c>
      <c r="D37" s="545">
        <v>6</v>
      </c>
      <c r="E37" s="524">
        <v>289</v>
      </c>
      <c r="F37" s="524">
        <v>198</v>
      </c>
      <c r="G37" s="514">
        <f t="shared" si="4"/>
        <v>68.512110726643598</v>
      </c>
      <c r="H37" s="524">
        <v>1168</v>
      </c>
      <c r="I37" s="524">
        <v>1050</v>
      </c>
      <c r="J37" s="498">
        <f t="shared" si="5"/>
        <v>89.897260273972606</v>
      </c>
      <c r="K37" s="525">
        <f t="shared" si="0"/>
        <v>4.0415224913494807</v>
      </c>
      <c r="L37" s="525">
        <f t="shared" si="1"/>
        <v>5.3030303030303028</v>
      </c>
      <c r="M37" s="498">
        <f t="shared" si="6"/>
        <v>131.21367787463677</v>
      </c>
      <c r="N37" s="525">
        <f t="shared" si="2"/>
        <v>53.333333333333336</v>
      </c>
      <c r="O37" s="498">
        <f t="shared" si="3"/>
        <v>47.945205479452049</v>
      </c>
      <c r="P37" s="498">
        <f t="shared" si="7"/>
        <v>89.897260273972591</v>
      </c>
    </row>
    <row r="38" spans="1:16">
      <c r="A38" s="500"/>
      <c r="B38" s="544" t="s">
        <v>3955</v>
      </c>
      <c r="C38" s="499" t="s">
        <v>3944</v>
      </c>
      <c r="D38" s="545"/>
      <c r="E38" s="524"/>
      <c r="F38" s="524"/>
      <c r="G38" s="514" t="e">
        <f t="shared" si="4"/>
        <v>#DIV/0!</v>
      </c>
      <c r="H38" s="524"/>
      <c r="I38" s="524"/>
      <c r="J38" s="498" t="e">
        <f t="shared" si="5"/>
        <v>#DIV/0!</v>
      </c>
      <c r="K38" s="525" t="e">
        <f t="shared" si="0"/>
        <v>#DIV/0!</v>
      </c>
      <c r="L38" s="525" t="e">
        <f t="shared" si="1"/>
        <v>#DIV/0!</v>
      </c>
      <c r="M38" s="498" t="e">
        <f t="shared" si="6"/>
        <v>#DIV/0!</v>
      </c>
      <c r="N38" s="525" t="e">
        <f t="shared" si="2"/>
        <v>#DIV/0!</v>
      </c>
      <c r="O38" s="498" t="e">
        <f t="shared" si="3"/>
        <v>#DIV/0!</v>
      </c>
      <c r="P38" s="498" t="e">
        <f t="shared" si="7"/>
        <v>#DIV/0!</v>
      </c>
    </row>
    <row r="39" spans="1:16" ht="13.5" thickBot="1">
      <c r="A39" s="501"/>
      <c r="B39" s="549" t="s">
        <v>3956</v>
      </c>
      <c r="C39" s="503" t="s">
        <v>3945</v>
      </c>
      <c r="D39" s="546"/>
      <c r="E39" s="528"/>
      <c r="F39" s="528"/>
      <c r="G39" s="516" t="e">
        <f t="shared" si="4"/>
        <v>#DIV/0!</v>
      </c>
      <c r="H39" s="528"/>
      <c r="I39" s="528"/>
      <c r="J39" s="518" t="e">
        <f t="shared" si="5"/>
        <v>#DIV/0!</v>
      </c>
      <c r="K39" s="519" t="e">
        <f t="shared" si="0"/>
        <v>#DIV/0!</v>
      </c>
      <c r="L39" s="519" t="e">
        <f t="shared" si="1"/>
        <v>#DIV/0!</v>
      </c>
      <c r="M39" s="518" t="e">
        <f t="shared" si="6"/>
        <v>#DIV/0!</v>
      </c>
      <c r="N39" s="519" t="e">
        <f t="shared" si="2"/>
        <v>#DIV/0!</v>
      </c>
      <c r="O39" s="518" t="e">
        <f t="shared" si="3"/>
        <v>#DIV/0!</v>
      </c>
      <c r="P39" s="518" t="e">
        <f t="shared" si="7"/>
        <v>#DIV/0!</v>
      </c>
    </row>
    <row r="40" spans="1:16" ht="13.5" thickTop="1">
      <c r="A40" s="494"/>
      <c r="B40" s="508"/>
      <c r="C40" s="529" t="s">
        <v>2888</v>
      </c>
      <c r="D40" s="545">
        <v>18</v>
      </c>
      <c r="E40" s="521">
        <v>328</v>
      </c>
      <c r="F40" s="521">
        <v>212</v>
      </c>
      <c r="G40" s="522">
        <f t="shared" si="4"/>
        <v>64.634146341463421</v>
      </c>
      <c r="H40" s="521">
        <v>4189</v>
      </c>
      <c r="I40" s="521">
        <v>2649</v>
      </c>
      <c r="J40" s="522">
        <f t="shared" si="5"/>
        <v>63.237049415134869</v>
      </c>
      <c r="K40" s="523">
        <f t="shared" ref="K40:K71" si="8">H40/E40</f>
        <v>12.771341463414634</v>
      </c>
      <c r="L40" s="523">
        <f t="shared" ref="L40:L71" si="9">I40/F40</f>
        <v>12.495283018867925</v>
      </c>
      <c r="M40" s="522">
        <f t="shared" si="6"/>
        <v>97.838453812095466</v>
      </c>
      <c r="N40" s="523">
        <f t="shared" ref="N40:N71" si="10">H40/(365*D40)*100</f>
        <v>63.759512937595133</v>
      </c>
      <c r="O40" s="522">
        <f t="shared" ref="O40:O71" si="11">I40/(365*D40)*100</f>
        <v>40.31963470319635</v>
      </c>
      <c r="P40" s="522">
        <f t="shared" si="7"/>
        <v>63.237049415134884</v>
      </c>
    </row>
    <row r="41" spans="1:16">
      <c r="A41" s="500">
        <v>421</v>
      </c>
      <c r="B41" s="544" t="s">
        <v>3957</v>
      </c>
      <c r="C41" s="499" t="s">
        <v>3943</v>
      </c>
      <c r="D41" s="545"/>
      <c r="E41" s="524">
        <v>5</v>
      </c>
      <c r="F41" s="524"/>
      <c r="G41" s="498">
        <f t="shared" si="4"/>
        <v>0</v>
      </c>
      <c r="H41" s="524">
        <v>15</v>
      </c>
      <c r="I41" s="524"/>
      <c r="J41" s="498">
        <f t="shared" si="5"/>
        <v>0</v>
      </c>
      <c r="K41" s="525">
        <f t="shared" si="8"/>
        <v>3</v>
      </c>
      <c r="L41" s="525" t="e">
        <f t="shared" si="9"/>
        <v>#DIV/0!</v>
      </c>
      <c r="M41" s="498" t="e">
        <f t="shared" si="6"/>
        <v>#DIV/0!</v>
      </c>
      <c r="N41" s="525" t="e">
        <f t="shared" si="10"/>
        <v>#DIV/0!</v>
      </c>
      <c r="O41" s="498" t="e">
        <f t="shared" si="11"/>
        <v>#DIV/0!</v>
      </c>
      <c r="P41" s="498" t="e">
        <f t="shared" si="7"/>
        <v>#DIV/0!</v>
      </c>
    </row>
    <row r="42" spans="1:16">
      <c r="A42" s="500"/>
      <c r="B42" s="544" t="s">
        <v>3958</v>
      </c>
      <c r="C42" s="499" t="s">
        <v>3944</v>
      </c>
      <c r="D42" s="545"/>
      <c r="E42" s="524"/>
      <c r="F42" s="524"/>
      <c r="G42" s="498" t="e">
        <f t="shared" si="4"/>
        <v>#DIV/0!</v>
      </c>
      <c r="H42" s="524"/>
      <c r="I42" s="524"/>
      <c r="J42" s="498" t="e">
        <f t="shared" si="5"/>
        <v>#DIV/0!</v>
      </c>
      <c r="K42" s="525" t="e">
        <f t="shared" si="8"/>
        <v>#DIV/0!</v>
      </c>
      <c r="L42" s="525" t="e">
        <f t="shared" si="9"/>
        <v>#DIV/0!</v>
      </c>
      <c r="M42" s="498" t="e">
        <f t="shared" si="6"/>
        <v>#DIV/0!</v>
      </c>
      <c r="N42" s="525" t="e">
        <f t="shared" si="10"/>
        <v>#DIV/0!</v>
      </c>
      <c r="O42" s="498" t="e">
        <f t="shared" si="11"/>
        <v>#DIV/0!</v>
      </c>
      <c r="P42" s="498" t="e">
        <f t="shared" si="7"/>
        <v>#DIV/0!</v>
      </c>
    </row>
    <row r="43" spans="1:16" ht="13.5" thickBot="1">
      <c r="A43" s="501"/>
      <c r="B43" s="502"/>
      <c r="C43" s="503" t="s">
        <v>3945</v>
      </c>
      <c r="D43" s="546">
        <v>18</v>
      </c>
      <c r="E43" s="526">
        <v>323</v>
      </c>
      <c r="F43" s="526">
        <v>212</v>
      </c>
      <c r="G43" s="505">
        <f t="shared" si="4"/>
        <v>65.634674922600624</v>
      </c>
      <c r="H43" s="526">
        <v>4174</v>
      </c>
      <c r="I43" s="526">
        <v>2649</v>
      </c>
      <c r="J43" s="505">
        <f t="shared" si="5"/>
        <v>63.464302827024433</v>
      </c>
      <c r="K43" s="506">
        <f t="shared" si="8"/>
        <v>12.922600619195046</v>
      </c>
      <c r="L43" s="506">
        <f t="shared" si="9"/>
        <v>12.495283018867925</v>
      </c>
      <c r="M43" s="505">
        <f t="shared" si="6"/>
        <v>96.693253835513644</v>
      </c>
      <c r="N43" s="506">
        <f t="shared" si="10"/>
        <v>63.531202435312025</v>
      </c>
      <c r="O43" s="505">
        <f t="shared" si="11"/>
        <v>40.31963470319635</v>
      </c>
      <c r="P43" s="505">
        <f t="shared" si="7"/>
        <v>63.46430282702444</v>
      </c>
    </row>
    <row r="44" spans="1:16" ht="13.5" thickTop="1">
      <c r="A44" s="494"/>
      <c r="B44" s="508"/>
      <c r="C44" s="529" t="s">
        <v>2888</v>
      </c>
      <c r="D44" s="545">
        <v>12</v>
      </c>
      <c r="E44" s="527">
        <v>319</v>
      </c>
      <c r="F44" s="527">
        <v>60</v>
      </c>
      <c r="G44" s="511">
        <f t="shared" si="4"/>
        <v>18.808777429467085</v>
      </c>
      <c r="H44" s="527">
        <v>1905</v>
      </c>
      <c r="I44" s="527">
        <v>381</v>
      </c>
      <c r="J44" s="513">
        <f t="shared" si="5"/>
        <v>20</v>
      </c>
      <c r="K44" s="511">
        <f t="shared" si="8"/>
        <v>5.9717868338557993</v>
      </c>
      <c r="L44" s="511">
        <f t="shared" si="9"/>
        <v>6.35</v>
      </c>
      <c r="M44" s="513">
        <f t="shared" si="6"/>
        <v>106.33333333333333</v>
      </c>
      <c r="N44" s="511">
        <f t="shared" si="10"/>
        <v>43.493150684931507</v>
      </c>
      <c r="O44" s="513">
        <f t="shared" si="11"/>
        <v>8.6986301369863011</v>
      </c>
      <c r="P44" s="513">
        <f t="shared" si="7"/>
        <v>20</v>
      </c>
    </row>
    <row r="45" spans="1:16">
      <c r="A45" s="500">
        <v>422</v>
      </c>
      <c r="B45" s="544" t="s">
        <v>3959</v>
      </c>
      <c r="C45" s="499" t="s">
        <v>3943</v>
      </c>
      <c r="D45" s="545"/>
      <c r="E45" s="524">
        <v>42</v>
      </c>
      <c r="F45" s="524">
        <v>1</v>
      </c>
      <c r="G45" s="514">
        <f t="shared" si="4"/>
        <v>2.3809523809523809</v>
      </c>
      <c r="H45" s="524">
        <v>99</v>
      </c>
      <c r="I45" s="524">
        <v>1</v>
      </c>
      <c r="J45" s="498">
        <f t="shared" si="5"/>
        <v>1.0101010101010102</v>
      </c>
      <c r="K45" s="525">
        <f t="shared" si="8"/>
        <v>2.3571428571428572</v>
      </c>
      <c r="L45" s="525">
        <f t="shared" si="9"/>
        <v>1</v>
      </c>
      <c r="M45" s="498">
        <f t="shared" si="6"/>
        <v>42.424242424242422</v>
      </c>
      <c r="N45" s="525" t="e">
        <f t="shared" si="10"/>
        <v>#DIV/0!</v>
      </c>
      <c r="O45" s="498" t="e">
        <f t="shared" si="11"/>
        <v>#DIV/0!</v>
      </c>
      <c r="P45" s="498" t="e">
        <f t="shared" si="7"/>
        <v>#DIV/0!</v>
      </c>
    </row>
    <row r="46" spans="1:16">
      <c r="A46" s="500"/>
      <c r="B46" s="495"/>
      <c r="C46" s="499" t="s">
        <v>3944</v>
      </c>
      <c r="D46" s="545"/>
      <c r="E46" s="524"/>
      <c r="F46" s="524"/>
      <c r="G46" s="514" t="e">
        <f t="shared" si="4"/>
        <v>#DIV/0!</v>
      </c>
      <c r="H46" s="524"/>
      <c r="I46" s="524"/>
      <c r="J46" s="498" t="e">
        <f t="shared" si="5"/>
        <v>#DIV/0!</v>
      </c>
      <c r="K46" s="525" t="e">
        <f t="shared" si="8"/>
        <v>#DIV/0!</v>
      </c>
      <c r="L46" s="525" t="e">
        <f t="shared" si="9"/>
        <v>#DIV/0!</v>
      </c>
      <c r="M46" s="498" t="e">
        <f t="shared" si="6"/>
        <v>#DIV/0!</v>
      </c>
      <c r="N46" s="525" t="e">
        <f t="shared" si="10"/>
        <v>#DIV/0!</v>
      </c>
      <c r="O46" s="498" t="e">
        <f t="shared" si="11"/>
        <v>#DIV/0!</v>
      </c>
      <c r="P46" s="498" t="e">
        <f t="shared" si="7"/>
        <v>#DIV/0!</v>
      </c>
    </row>
    <row r="47" spans="1:16" ht="13.5" thickBot="1">
      <c r="A47" s="501"/>
      <c r="B47" s="502"/>
      <c r="C47" s="503" t="s">
        <v>3945</v>
      </c>
      <c r="D47" s="546">
        <v>12</v>
      </c>
      <c r="E47" s="528">
        <v>277</v>
      </c>
      <c r="F47" s="528">
        <v>59</v>
      </c>
      <c r="G47" s="516">
        <f t="shared" si="4"/>
        <v>21.299638989169676</v>
      </c>
      <c r="H47" s="528">
        <v>1806</v>
      </c>
      <c r="I47" s="528">
        <v>380</v>
      </c>
      <c r="J47" s="518">
        <f t="shared" si="5"/>
        <v>21.040974529346624</v>
      </c>
      <c r="K47" s="519">
        <f t="shared" si="8"/>
        <v>6.5198555956678703</v>
      </c>
      <c r="L47" s="519">
        <f t="shared" si="9"/>
        <v>6.4406779661016946</v>
      </c>
      <c r="M47" s="518">
        <f t="shared" si="6"/>
        <v>98.785592281847684</v>
      </c>
      <c r="N47" s="519">
        <f t="shared" si="10"/>
        <v>41.232876712328768</v>
      </c>
      <c r="O47" s="518">
        <f t="shared" si="11"/>
        <v>8.6757990867579906</v>
      </c>
      <c r="P47" s="518">
        <f t="shared" si="7"/>
        <v>21.04097452934662</v>
      </c>
    </row>
    <row r="48" spans="1:16" ht="13.5" thickTop="1">
      <c r="A48" s="494"/>
      <c r="B48" s="508"/>
      <c r="C48" s="529" t="s">
        <v>2888</v>
      </c>
      <c r="D48" s="545">
        <v>20</v>
      </c>
      <c r="E48" s="521">
        <v>395</v>
      </c>
      <c r="F48" s="521">
        <v>412</v>
      </c>
      <c r="G48" s="522">
        <f t="shared" si="4"/>
        <v>104.30379746835443</v>
      </c>
      <c r="H48" s="521">
        <v>1586</v>
      </c>
      <c r="I48" s="521">
        <v>929</v>
      </c>
      <c r="J48" s="522">
        <f t="shared" si="5"/>
        <v>58.575031525851195</v>
      </c>
      <c r="K48" s="523">
        <f t="shared" si="8"/>
        <v>4.0151898734177216</v>
      </c>
      <c r="L48" s="523">
        <f t="shared" si="9"/>
        <v>2.2548543689320391</v>
      </c>
      <c r="M48" s="522">
        <f t="shared" si="6"/>
        <v>56.15810061337676</v>
      </c>
      <c r="N48" s="523">
        <f t="shared" si="10"/>
        <v>21.726027397260275</v>
      </c>
      <c r="O48" s="522">
        <f t="shared" si="11"/>
        <v>12.726027397260273</v>
      </c>
      <c r="P48" s="522">
        <f t="shared" si="7"/>
        <v>58.575031525851195</v>
      </c>
    </row>
    <row r="49" spans="1:16">
      <c r="A49" s="500">
        <v>211</v>
      </c>
      <c r="B49" s="544" t="s">
        <v>3960</v>
      </c>
      <c r="C49" s="499" t="s">
        <v>3943</v>
      </c>
      <c r="D49" s="545"/>
      <c r="E49" s="524">
        <v>31</v>
      </c>
      <c r="F49" s="524">
        <v>24</v>
      </c>
      <c r="G49" s="498">
        <f t="shared" si="4"/>
        <v>77.41935483870968</v>
      </c>
      <c r="H49" s="524">
        <v>45</v>
      </c>
      <c r="I49" s="524">
        <v>49</v>
      </c>
      <c r="J49" s="498">
        <f t="shared" si="5"/>
        <v>108.88888888888889</v>
      </c>
      <c r="K49" s="525">
        <f t="shared" si="8"/>
        <v>1.4516129032258065</v>
      </c>
      <c r="L49" s="525">
        <f t="shared" si="9"/>
        <v>2.0416666666666665</v>
      </c>
      <c r="M49" s="498">
        <f t="shared" si="6"/>
        <v>140.64814814814815</v>
      </c>
      <c r="N49" s="525" t="e">
        <f t="shared" si="10"/>
        <v>#DIV/0!</v>
      </c>
      <c r="O49" s="498" t="e">
        <f t="shared" si="11"/>
        <v>#DIV/0!</v>
      </c>
      <c r="P49" s="498" t="e">
        <f t="shared" si="7"/>
        <v>#DIV/0!</v>
      </c>
    </row>
    <row r="50" spans="1:16">
      <c r="A50" s="500"/>
      <c r="B50" s="547" t="s">
        <v>3961</v>
      </c>
      <c r="C50" s="499" t="s">
        <v>3944</v>
      </c>
      <c r="D50" s="545"/>
      <c r="E50" s="524"/>
      <c r="F50" s="524"/>
      <c r="G50" s="498" t="e">
        <f t="shared" si="4"/>
        <v>#DIV/0!</v>
      </c>
      <c r="H50" s="524"/>
      <c r="I50" s="524"/>
      <c r="J50" s="498" t="e">
        <f t="shared" si="5"/>
        <v>#DIV/0!</v>
      </c>
      <c r="K50" s="525" t="e">
        <f t="shared" si="8"/>
        <v>#DIV/0!</v>
      </c>
      <c r="L50" s="525" t="e">
        <f t="shared" si="9"/>
        <v>#DIV/0!</v>
      </c>
      <c r="M50" s="498" t="e">
        <f t="shared" si="6"/>
        <v>#DIV/0!</v>
      </c>
      <c r="N50" s="525" t="e">
        <f t="shared" si="10"/>
        <v>#DIV/0!</v>
      </c>
      <c r="O50" s="498" t="e">
        <f t="shared" si="11"/>
        <v>#DIV/0!</v>
      </c>
      <c r="P50" s="498" t="e">
        <f t="shared" si="7"/>
        <v>#DIV/0!</v>
      </c>
    </row>
    <row r="51" spans="1:16" ht="13.5" thickBot="1">
      <c r="A51" s="501"/>
      <c r="B51" s="502"/>
      <c r="C51" s="503" t="s">
        <v>3945</v>
      </c>
      <c r="D51" s="546">
        <v>20</v>
      </c>
      <c r="E51" s="526">
        <v>364</v>
      </c>
      <c r="F51" s="526">
        <v>388</v>
      </c>
      <c r="G51" s="505">
        <f t="shared" si="4"/>
        <v>106.5934065934066</v>
      </c>
      <c r="H51" s="526">
        <v>1541</v>
      </c>
      <c r="I51" s="526">
        <v>880</v>
      </c>
      <c r="J51" s="505">
        <f t="shared" si="5"/>
        <v>57.105775470473716</v>
      </c>
      <c r="K51" s="506">
        <f t="shared" si="8"/>
        <v>4.2335164835164836</v>
      </c>
      <c r="L51" s="506">
        <f t="shared" si="9"/>
        <v>2.268041237113402</v>
      </c>
      <c r="M51" s="505">
        <f t="shared" si="6"/>
        <v>53.573459461990801</v>
      </c>
      <c r="N51" s="506">
        <f t="shared" si="10"/>
        <v>21.109589041095891</v>
      </c>
      <c r="O51" s="505">
        <f t="shared" si="11"/>
        <v>12.054794520547945</v>
      </c>
      <c r="P51" s="505">
        <f t="shared" si="7"/>
        <v>57.105775470473716</v>
      </c>
    </row>
    <row r="52" spans="1:16" ht="13.5" thickTop="1">
      <c r="A52" s="494"/>
      <c r="B52" s="508"/>
      <c r="C52" s="529" t="s">
        <v>2888</v>
      </c>
      <c r="D52" s="545">
        <v>20</v>
      </c>
      <c r="E52" s="527">
        <v>449</v>
      </c>
      <c r="F52" s="527">
        <v>485</v>
      </c>
      <c r="G52" s="511">
        <f t="shared" si="4"/>
        <v>108.01781737193762</v>
      </c>
      <c r="H52" s="527">
        <v>2360</v>
      </c>
      <c r="I52" s="527">
        <v>2135</v>
      </c>
      <c r="J52" s="513">
        <f t="shared" si="5"/>
        <v>90.466101694915253</v>
      </c>
      <c r="K52" s="511">
        <f t="shared" si="8"/>
        <v>5.2561247216035634</v>
      </c>
      <c r="L52" s="511">
        <f t="shared" si="9"/>
        <v>4.4020618556701034</v>
      </c>
      <c r="M52" s="513">
        <f t="shared" si="6"/>
        <v>83.751092084571027</v>
      </c>
      <c r="N52" s="511">
        <f t="shared" si="10"/>
        <v>32.328767123287669</v>
      </c>
      <c r="O52" s="513">
        <f t="shared" si="11"/>
        <v>29.246575342465754</v>
      </c>
      <c r="P52" s="513">
        <f t="shared" si="7"/>
        <v>90.466101694915253</v>
      </c>
    </row>
    <row r="53" spans="1:16">
      <c r="A53" s="500">
        <v>220</v>
      </c>
      <c r="B53" s="544" t="s">
        <v>3960</v>
      </c>
      <c r="C53" s="499" t="s">
        <v>3943</v>
      </c>
      <c r="D53" s="545"/>
      <c r="E53" s="524"/>
      <c r="F53" s="524"/>
      <c r="G53" s="514" t="e">
        <f t="shared" si="4"/>
        <v>#DIV/0!</v>
      </c>
      <c r="H53" s="524"/>
      <c r="I53" s="524"/>
      <c r="J53" s="498" t="e">
        <f t="shared" si="5"/>
        <v>#DIV/0!</v>
      </c>
      <c r="K53" s="525" t="e">
        <f t="shared" si="8"/>
        <v>#DIV/0!</v>
      </c>
      <c r="L53" s="525" t="e">
        <f t="shared" si="9"/>
        <v>#DIV/0!</v>
      </c>
      <c r="M53" s="498" t="e">
        <f t="shared" si="6"/>
        <v>#DIV/0!</v>
      </c>
      <c r="N53" s="525" t="e">
        <f t="shared" si="10"/>
        <v>#DIV/0!</v>
      </c>
      <c r="O53" s="498" t="e">
        <f t="shared" si="11"/>
        <v>#DIV/0!</v>
      </c>
      <c r="P53" s="498" t="e">
        <f t="shared" si="7"/>
        <v>#DIV/0!</v>
      </c>
    </row>
    <row r="54" spans="1:16">
      <c r="A54" s="500"/>
      <c r="B54" s="547" t="s">
        <v>3962</v>
      </c>
      <c r="C54" s="499" t="s">
        <v>3944</v>
      </c>
      <c r="D54" s="545"/>
      <c r="E54" s="524"/>
      <c r="F54" s="524"/>
      <c r="G54" s="514" t="e">
        <f t="shared" si="4"/>
        <v>#DIV/0!</v>
      </c>
      <c r="H54" s="524"/>
      <c r="I54" s="524"/>
      <c r="J54" s="498" t="e">
        <f t="shared" si="5"/>
        <v>#DIV/0!</v>
      </c>
      <c r="K54" s="525" t="e">
        <f t="shared" si="8"/>
        <v>#DIV/0!</v>
      </c>
      <c r="L54" s="525" t="e">
        <f t="shared" si="9"/>
        <v>#DIV/0!</v>
      </c>
      <c r="M54" s="498" t="e">
        <f t="shared" si="6"/>
        <v>#DIV/0!</v>
      </c>
      <c r="N54" s="525" t="e">
        <f t="shared" si="10"/>
        <v>#DIV/0!</v>
      </c>
      <c r="O54" s="498" t="e">
        <f t="shared" si="11"/>
        <v>#DIV/0!</v>
      </c>
      <c r="P54" s="498" t="e">
        <f t="shared" si="7"/>
        <v>#DIV/0!</v>
      </c>
    </row>
    <row r="55" spans="1:16" ht="13.5" thickBot="1">
      <c r="A55" s="501"/>
      <c r="B55" s="502"/>
      <c r="C55" s="503" t="s">
        <v>3945</v>
      </c>
      <c r="D55" s="546">
        <v>20</v>
      </c>
      <c r="E55" s="528">
        <v>449</v>
      </c>
      <c r="F55" s="528">
        <v>485</v>
      </c>
      <c r="G55" s="516">
        <f t="shared" si="4"/>
        <v>108.01781737193762</v>
      </c>
      <c r="H55" s="528">
        <v>2360</v>
      </c>
      <c r="I55" s="528">
        <v>2135</v>
      </c>
      <c r="J55" s="518">
        <f t="shared" si="5"/>
        <v>90.466101694915253</v>
      </c>
      <c r="K55" s="519">
        <f t="shared" si="8"/>
        <v>5.2561247216035634</v>
      </c>
      <c r="L55" s="519">
        <f t="shared" si="9"/>
        <v>4.4020618556701034</v>
      </c>
      <c r="M55" s="518">
        <f t="shared" si="6"/>
        <v>83.751092084571027</v>
      </c>
      <c r="N55" s="519">
        <f t="shared" si="10"/>
        <v>32.328767123287669</v>
      </c>
      <c r="O55" s="518">
        <f t="shared" si="11"/>
        <v>29.246575342465754</v>
      </c>
      <c r="P55" s="518">
        <f t="shared" si="7"/>
        <v>90.466101694915253</v>
      </c>
    </row>
    <row r="56" spans="1:16" ht="13.5" thickTop="1">
      <c r="A56" s="494"/>
      <c r="B56" s="508"/>
      <c r="C56" s="529" t="s">
        <v>2888</v>
      </c>
      <c r="D56" s="545">
        <v>10</v>
      </c>
      <c r="E56" s="521">
        <v>237</v>
      </c>
      <c r="F56" s="521">
        <v>76</v>
      </c>
      <c r="G56" s="522">
        <f t="shared" si="4"/>
        <v>32.067510548523209</v>
      </c>
      <c r="H56" s="521">
        <v>1679</v>
      </c>
      <c r="I56" s="521">
        <v>490</v>
      </c>
      <c r="J56" s="522">
        <f t="shared" si="5"/>
        <v>29.184038117927336</v>
      </c>
      <c r="K56" s="523">
        <f t="shared" si="8"/>
        <v>7.0843881856540083</v>
      </c>
      <c r="L56" s="523">
        <f t="shared" si="9"/>
        <v>6.4473684210526319</v>
      </c>
      <c r="M56" s="522">
        <f t="shared" si="6"/>
        <v>91.0081188677471</v>
      </c>
      <c r="N56" s="523">
        <f t="shared" si="10"/>
        <v>46</v>
      </c>
      <c r="O56" s="522">
        <f t="shared" si="11"/>
        <v>13.424657534246576</v>
      </c>
      <c r="P56" s="522">
        <f t="shared" si="7"/>
        <v>29.18403811792734</v>
      </c>
    </row>
    <row r="57" spans="1:16">
      <c r="A57" s="500">
        <v>434</v>
      </c>
      <c r="B57" s="544" t="s">
        <v>3963</v>
      </c>
      <c r="C57" s="499" t="s">
        <v>3943</v>
      </c>
      <c r="D57" s="545"/>
      <c r="E57" s="524"/>
      <c r="F57" s="524"/>
      <c r="G57" s="498" t="e">
        <f t="shared" si="4"/>
        <v>#DIV/0!</v>
      </c>
      <c r="H57" s="524"/>
      <c r="I57" s="524"/>
      <c r="J57" s="498" t="e">
        <f t="shared" si="5"/>
        <v>#DIV/0!</v>
      </c>
      <c r="K57" s="525" t="e">
        <f t="shared" si="8"/>
        <v>#DIV/0!</v>
      </c>
      <c r="L57" s="525" t="e">
        <f t="shared" si="9"/>
        <v>#DIV/0!</v>
      </c>
      <c r="M57" s="498" t="e">
        <f t="shared" si="6"/>
        <v>#DIV/0!</v>
      </c>
      <c r="N57" s="525" t="e">
        <f t="shared" si="10"/>
        <v>#DIV/0!</v>
      </c>
      <c r="O57" s="498" t="e">
        <f t="shared" si="11"/>
        <v>#DIV/0!</v>
      </c>
      <c r="P57" s="498" t="e">
        <f t="shared" si="7"/>
        <v>#DIV/0!</v>
      </c>
    </row>
    <row r="58" spans="1:16">
      <c r="A58" s="500"/>
      <c r="B58" s="495"/>
      <c r="C58" s="499" t="s">
        <v>3944</v>
      </c>
      <c r="D58" s="545"/>
      <c r="E58" s="524"/>
      <c r="F58" s="524"/>
      <c r="G58" s="498" t="e">
        <f t="shared" si="4"/>
        <v>#DIV/0!</v>
      </c>
      <c r="H58" s="524"/>
      <c r="I58" s="524"/>
      <c r="J58" s="498" t="e">
        <f t="shared" si="5"/>
        <v>#DIV/0!</v>
      </c>
      <c r="K58" s="525" t="e">
        <f t="shared" si="8"/>
        <v>#DIV/0!</v>
      </c>
      <c r="L58" s="525" t="e">
        <f t="shared" si="9"/>
        <v>#DIV/0!</v>
      </c>
      <c r="M58" s="498" t="e">
        <f t="shared" si="6"/>
        <v>#DIV/0!</v>
      </c>
      <c r="N58" s="525" t="e">
        <f t="shared" si="10"/>
        <v>#DIV/0!</v>
      </c>
      <c r="O58" s="498" t="e">
        <f t="shared" si="11"/>
        <v>#DIV/0!</v>
      </c>
      <c r="P58" s="498" t="e">
        <f t="shared" si="7"/>
        <v>#DIV/0!</v>
      </c>
    </row>
    <row r="59" spans="1:16" ht="13.5" thickBot="1">
      <c r="A59" s="501"/>
      <c r="B59" s="502"/>
      <c r="C59" s="503" t="s">
        <v>3945</v>
      </c>
      <c r="D59" s="546">
        <v>10</v>
      </c>
      <c r="E59" s="526">
        <v>237</v>
      </c>
      <c r="F59" s="526">
        <v>76</v>
      </c>
      <c r="G59" s="505">
        <f t="shared" si="4"/>
        <v>32.067510548523209</v>
      </c>
      <c r="H59" s="526">
        <v>1679</v>
      </c>
      <c r="I59" s="526">
        <v>490</v>
      </c>
      <c r="J59" s="505">
        <f t="shared" si="5"/>
        <v>29.184038117927336</v>
      </c>
      <c r="K59" s="506">
        <f t="shared" si="8"/>
        <v>7.0843881856540083</v>
      </c>
      <c r="L59" s="506">
        <f t="shared" si="9"/>
        <v>6.4473684210526319</v>
      </c>
      <c r="M59" s="505">
        <f t="shared" si="6"/>
        <v>91.0081188677471</v>
      </c>
      <c r="N59" s="506">
        <f t="shared" si="10"/>
        <v>46</v>
      </c>
      <c r="O59" s="505">
        <f t="shared" si="11"/>
        <v>13.424657534246576</v>
      </c>
      <c r="P59" s="505">
        <f t="shared" si="7"/>
        <v>29.18403811792734</v>
      </c>
    </row>
    <row r="60" spans="1:16" ht="13.5" thickTop="1">
      <c r="A60" s="494"/>
      <c r="B60" s="508"/>
      <c r="C60" s="529" t="s">
        <v>2888</v>
      </c>
      <c r="D60" s="545">
        <v>10</v>
      </c>
      <c r="E60" s="527">
        <v>414</v>
      </c>
      <c r="F60" s="527">
        <v>285</v>
      </c>
      <c r="G60" s="511">
        <f t="shared" si="4"/>
        <v>68.840579710144922</v>
      </c>
      <c r="H60" s="527">
        <v>2389</v>
      </c>
      <c r="I60" s="527">
        <v>1506</v>
      </c>
      <c r="J60" s="513">
        <f t="shared" si="5"/>
        <v>63.038928421933861</v>
      </c>
      <c r="K60" s="511">
        <f t="shared" si="8"/>
        <v>5.7705314009661839</v>
      </c>
      <c r="L60" s="511">
        <f t="shared" si="9"/>
        <v>5.2842105263157899</v>
      </c>
      <c r="M60" s="513">
        <f t="shared" si="6"/>
        <v>91.572338128703933</v>
      </c>
      <c r="N60" s="511">
        <f t="shared" si="10"/>
        <v>65.452054794520549</v>
      </c>
      <c r="O60" s="513">
        <f t="shared" si="11"/>
        <v>41.260273972602739</v>
      </c>
      <c r="P60" s="513">
        <f t="shared" si="7"/>
        <v>63.038928421933861</v>
      </c>
    </row>
    <row r="61" spans="1:16">
      <c r="A61" s="500">
        <v>433</v>
      </c>
      <c r="B61" s="544" t="s">
        <v>3964</v>
      </c>
      <c r="C61" s="499" t="s">
        <v>3943</v>
      </c>
      <c r="D61" s="545"/>
      <c r="E61" s="524"/>
      <c r="F61" s="524"/>
      <c r="G61" s="514" t="e">
        <f t="shared" si="4"/>
        <v>#DIV/0!</v>
      </c>
      <c r="H61" s="524"/>
      <c r="I61" s="524"/>
      <c r="J61" s="498" t="e">
        <f t="shared" si="5"/>
        <v>#DIV/0!</v>
      </c>
      <c r="K61" s="525" t="e">
        <f t="shared" si="8"/>
        <v>#DIV/0!</v>
      </c>
      <c r="L61" s="525" t="e">
        <f t="shared" si="9"/>
        <v>#DIV/0!</v>
      </c>
      <c r="M61" s="498" t="e">
        <f t="shared" si="6"/>
        <v>#DIV/0!</v>
      </c>
      <c r="N61" s="525" t="e">
        <f t="shared" si="10"/>
        <v>#DIV/0!</v>
      </c>
      <c r="O61" s="498" t="e">
        <f t="shared" si="11"/>
        <v>#DIV/0!</v>
      </c>
      <c r="P61" s="498" t="e">
        <f t="shared" si="7"/>
        <v>#DIV/0!</v>
      </c>
    </row>
    <row r="62" spans="1:16">
      <c r="A62" s="500"/>
      <c r="B62" s="495"/>
      <c r="C62" s="499" t="s">
        <v>3944</v>
      </c>
      <c r="D62" s="545"/>
      <c r="E62" s="524"/>
      <c r="F62" s="524"/>
      <c r="G62" s="514" t="e">
        <f t="shared" si="4"/>
        <v>#DIV/0!</v>
      </c>
      <c r="H62" s="524"/>
      <c r="I62" s="524"/>
      <c r="J62" s="498" t="e">
        <f t="shared" si="5"/>
        <v>#DIV/0!</v>
      </c>
      <c r="K62" s="525" t="e">
        <f t="shared" si="8"/>
        <v>#DIV/0!</v>
      </c>
      <c r="L62" s="525" t="e">
        <f t="shared" si="9"/>
        <v>#DIV/0!</v>
      </c>
      <c r="M62" s="498" t="e">
        <f t="shared" si="6"/>
        <v>#DIV/0!</v>
      </c>
      <c r="N62" s="525" t="e">
        <f t="shared" si="10"/>
        <v>#DIV/0!</v>
      </c>
      <c r="O62" s="498" t="e">
        <f t="shared" si="11"/>
        <v>#DIV/0!</v>
      </c>
      <c r="P62" s="498" t="e">
        <f t="shared" si="7"/>
        <v>#DIV/0!</v>
      </c>
    </row>
    <row r="63" spans="1:16" ht="13.5" thickBot="1">
      <c r="A63" s="501"/>
      <c r="B63" s="502"/>
      <c r="C63" s="503" t="s">
        <v>3945</v>
      </c>
      <c r="D63" s="546">
        <v>10</v>
      </c>
      <c r="E63" s="528">
        <v>414</v>
      </c>
      <c r="F63" s="528">
        <v>285</v>
      </c>
      <c r="G63" s="516">
        <f t="shared" si="4"/>
        <v>68.840579710144922</v>
      </c>
      <c r="H63" s="528">
        <v>2389</v>
      </c>
      <c r="I63" s="528">
        <v>1506</v>
      </c>
      <c r="J63" s="518">
        <f t="shared" si="5"/>
        <v>63.038928421933861</v>
      </c>
      <c r="K63" s="519">
        <f t="shared" si="8"/>
        <v>5.7705314009661839</v>
      </c>
      <c r="L63" s="519">
        <f t="shared" si="9"/>
        <v>5.2842105263157899</v>
      </c>
      <c r="M63" s="518">
        <f t="shared" si="6"/>
        <v>91.572338128703933</v>
      </c>
      <c r="N63" s="519">
        <f t="shared" si="10"/>
        <v>65.452054794520549</v>
      </c>
      <c r="O63" s="518">
        <f t="shared" si="11"/>
        <v>41.260273972602739</v>
      </c>
      <c r="P63" s="518">
        <f t="shared" si="7"/>
        <v>63.038928421933861</v>
      </c>
    </row>
    <row r="64" spans="1:16" ht="13.5" thickTop="1">
      <c r="A64" s="494">
        <v>190</v>
      </c>
      <c r="B64" s="544" t="s">
        <v>3965</v>
      </c>
      <c r="C64" s="529" t="s">
        <v>2888</v>
      </c>
      <c r="D64" s="545">
        <v>14</v>
      </c>
      <c r="E64" s="521">
        <v>283</v>
      </c>
      <c r="F64" s="521">
        <v>0</v>
      </c>
      <c r="G64" s="522">
        <f t="shared" si="4"/>
        <v>0</v>
      </c>
      <c r="H64" s="521" t="s">
        <v>7267</v>
      </c>
      <c r="I64" s="521" t="s">
        <v>7266</v>
      </c>
      <c r="J64" s="522" t="e">
        <f t="shared" si="5"/>
        <v>#VALUE!</v>
      </c>
      <c r="K64" s="523" t="e">
        <f t="shared" si="8"/>
        <v>#VALUE!</v>
      </c>
      <c r="L64" s="523" t="e">
        <f t="shared" si="9"/>
        <v>#VALUE!</v>
      </c>
      <c r="M64" s="522" t="e">
        <f t="shared" si="6"/>
        <v>#VALUE!</v>
      </c>
      <c r="N64" s="523" t="e">
        <f t="shared" si="10"/>
        <v>#VALUE!</v>
      </c>
      <c r="O64" s="522" t="e">
        <f t="shared" si="11"/>
        <v>#VALUE!</v>
      </c>
      <c r="P64" s="522" t="e">
        <f t="shared" si="7"/>
        <v>#VALUE!</v>
      </c>
    </row>
    <row r="65" spans="1:16">
      <c r="A65" s="500"/>
      <c r="B65" s="495" t="s">
        <v>3966</v>
      </c>
      <c r="C65" s="499" t="s">
        <v>3943</v>
      </c>
      <c r="D65" s="545"/>
      <c r="E65" s="524"/>
      <c r="F65" s="524"/>
      <c r="G65" s="498" t="e">
        <f t="shared" si="4"/>
        <v>#DIV/0!</v>
      </c>
      <c r="H65" s="524"/>
      <c r="I65" s="524"/>
      <c r="J65" s="498" t="e">
        <f t="shared" si="5"/>
        <v>#DIV/0!</v>
      </c>
      <c r="K65" s="525" t="e">
        <f t="shared" si="8"/>
        <v>#DIV/0!</v>
      </c>
      <c r="L65" s="525" t="e">
        <f t="shared" si="9"/>
        <v>#DIV/0!</v>
      </c>
      <c r="M65" s="498" t="e">
        <f t="shared" si="6"/>
        <v>#DIV/0!</v>
      </c>
      <c r="N65" s="525" t="e">
        <f t="shared" si="10"/>
        <v>#DIV/0!</v>
      </c>
      <c r="O65" s="498" t="e">
        <f t="shared" si="11"/>
        <v>#DIV/0!</v>
      </c>
      <c r="P65" s="498" t="e">
        <f t="shared" si="7"/>
        <v>#DIV/0!</v>
      </c>
    </row>
    <row r="66" spans="1:16">
      <c r="A66" s="500"/>
      <c r="B66" s="544" t="s">
        <v>3967</v>
      </c>
      <c r="C66" s="499" t="s">
        <v>3944</v>
      </c>
      <c r="D66" s="545"/>
      <c r="E66" s="524"/>
      <c r="F66" s="524"/>
      <c r="G66" s="498" t="e">
        <f t="shared" si="4"/>
        <v>#DIV/0!</v>
      </c>
      <c r="H66" s="524"/>
      <c r="I66" s="524"/>
      <c r="J66" s="498" t="e">
        <f t="shared" si="5"/>
        <v>#DIV/0!</v>
      </c>
      <c r="K66" s="525" t="e">
        <f t="shared" si="8"/>
        <v>#DIV/0!</v>
      </c>
      <c r="L66" s="525" t="e">
        <f t="shared" si="9"/>
        <v>#DIV/0!</v>
      </c>
      <c r="M66" s="498" t="e">
        <f t="shared" si="6"/>
        <v>#DIV/0!</v>
      </c>
      <c r="N66" s="525" t="e">
        <f t="shared" si="10"/>
        <v>#DIV/0!</v>
      </c>
      <c r="O66" s="498" t="e">
        <f t="shared" si="11"/>
        <v>#DIV/0!</v>
      </c>
      <c r="P66" s="498" t="e">
        <f t="shared" si="7"/>
        <v>#DIV/0!</v>
      </c>
    </row>
    <row r="67" spans="1:16" ht="13.5" thickBot="1">
      <c r="A67" s="501"/>
      <c r="B67" s="502"/>
      <c r="C67" s="503" t="s">
        <v>3945</v>
      </c>
      <c r="D67" s="546">
        <v>14</v>
      </c>
      <c r="E67" s="526">
        <v>283</v>
      </c>
      <c r="F67" s="526">
        <v>0</v>
      </c>
      <c r="G67" s="505">
        <f t="shared" si="4"/>
        <v>0</v>
      </c>
      <c r="H67" s="526">
        <v>2086</v>
      </c>
      <c r="I67" s="526">
        <v>0</v>
      </c>
      <c r="J67" s="505">
        <f t="shared" si="5"/>
        <v>0</v>
      </c>
      <c r="K67" s="506">
        <f t="shared" si="8"/>
        <v>7.3710247349823321</v>
      </c>
      <c r="L67" s="506" t="e">
        <f t="shared" si="9"/>
        <v>#DIV/0!</v>
      </c>
      <c r="M67" s="505" t="e">
        <f t="shared" si="6"/>
        <v>#DIV/0!</v>
      </c>
      <c r="N67" s="506">
        <f t="shared" si="10"/>
        <v>40.821917808219176</v>
      </c>
      <c r="O67" s="505">
        <f t="shared" si="11"/>
        <v>0</v>
      </c>
      <c r="P67" s="505">
        <f t="shared" si="7"/>
        <v>0</v>
      </c>
    </row>
    <row r="68" spans="1:16" ht="13.5" thickTop="1">
      <c r="A68" s="1748" t="s">
        <v>3968</v>
      </c>
      <c r="B68" s="1749"/>
      <c r="C68" s="530" t="s">
        <v>2888</v>
      </c>
      <c r="D68" s="550">
        <f>SUM(D8+D12+D16+D20+D24+D28+D32+D36+D40+D44+D48+D52+D56+D60+D64)</f>
        <v>300</v>
      </c>
      <c r="E68" s="551">
        <f t="shared" ref="E68:I69" si="12">SUM(E8+E12+E16+E20+E24+E28+E32+E40+E44+E48+E52+E56+E60+E64)</f>
        <v>6711</v>
      </c>
      <c r="F68" s="551">
        <f t="shared" si="12"/>
        <v>6820</v>
      </c>
      <c r="G68" s="532">
        <f t="shared" si="4"/>
        <v>101.62419907614364</v>
      </c>
      <c r="H68" s="551" t="e">
        <f t="shared" si="12"/>
        <v>#VALUE!</v>
      </c>
      <c r="I68" s="551" t="e">
        <f t="shared" si="12"/>
        <v>#VALUE!</v>
      </c>
      <c r="J68" s="533" t="e">
        <f t="shared" si="5"/>
        <v>#VALUE!</v>
      </c>
      <c r="K68" s="532" t="e">
        <f t="shared" si="8"/>
        <v>#VALUE!</v>
      </c>
      <c r="L68" s="532" t="e">
        <f t="shared" si="9"/>
        <v>#VALUE!</v>
      </c>
      <c r="M68" s="533" t="e">
        <f t="shared" si="6"/>
        <v>#VALUE!</v>
      </c>
      <c r="N68" s="532" t="e">
        <f t="shared" si="10"/>
        <v>#VALUE!</v>
      </c>
      <c r="O68" s="533" t="e">
        <f t="shared" si="11"/>
        <v>#VALUE!</v>
      </c>
      <c r="P68" s="533" t="e">
        <f t="shared" si="7"/>
        <v>#VALUE!</v>
      </c>
    </row>
    <row r="69" spans="1:16">
      <c r="A69" s="1750"/>
      <c r="B69" s="1751"/>
      <c r="C69" s="534" t="s">
        <v>3943</v>
      </c>
      <c r="D69" s="538">
        <f>SUM(D9+D13+D17+D21+D25+D29+D33+D37+D41+D45+D49+D53+D57+D61+D65)</f>
        <v>12</v>
      </c>
      <c r="E69" s="552">
        <f t="shared" si="12"/>
        <v>669</v>
      </c>
      <c r="F69" s="552">
        <f t="shared" si="12"/>
        <v>561</v>
      </c>
      <c r="G69" s="535">
        <f t="shared" si="4"/>
        <v>83.856502242152459</v>
      </c>
      <c r="H69" s="552">
        <f t="shared" si="12"/>
        <v>2569</v>
      </c>
      <c r="I69" s="552">
        <f t="shared" si="12"/>
        <v>2379</v>
      </c>
      <c r="J69" s="536">
        <f t="shared" si="5"/>
        <v>92.604126119112493</v>
      </c>
      <c r="K69" s="537">
        <f t="shared" si="8"/>
        <v>3.8400597907324365</v>
      </c>
      <c r="L69" s="537">
        <f t="shared" si="9"/>
        <v>4.2406417112299462</v>
      </c>
      <c r="M69" s="536">
        <f t="shared" si="6"/>
        <v>110.43165842011811</v>
      </c>
      <c r="N69" s="537">
        <f t="shared" si="10"/>
        <v>58.652968036529685</v>
      </c>
      <c r="O69" s="536">
        <f t="shared" si="11"/>
        <v>54.31506849315069</v>
      </c>
      <c r="P69" s="536">
        <f t="shared" si="7"/>
        <v>92.604126119112493</v>
      </c>
    </row>
    <row r="70" spans="1:16">
      <c r="A70" s="1750"/>
      <c r="B70" s="1751"/>
      <c r="C70" s="534" t="s">
        <v>3944</v>
      </c>
      <c r="D70" s="538">
        <f>SUM(D10+D14+D18+D22+D26+D30+D34+D38+D42+D46+D50+D54+D58+D62+D66)</f>
        <v>0</v>
      </c>
      <c r="E70" s="538">
        <v>0</v>
      </c>
      <c r="F70" s="538">
        <v>0</v>
      </c>
      <c r="G70" s="535" t="e">
        <f t="shared" si="4"/>
        <v>#DIV/0!</v>
      </c>
      <c r="H70" s="538">
        <v>0</v>
      </c>
      <c r="I70" s="538">
        <v>0</v>
      </c>
      <c r="J70" s="536" t="e">
        <f t="shared" si="5"/>
        <v>#DIV/0!</v>
      </c>
      <c r="K70" s="537" t="e">
        <f t="shared" si="8"/>
        <v>#DIV/0!</v>
      </c>
      <c r="L70" s="537" t="e">
        <f t="shared" si="9"/>
        <v>#DIV/0!</v>
      </c>
      <c r="M70" s="536" t="e">
        <f t="shared" si="6"/>
        <v>#DIV/0!</v>
      </c>
      <c r="N70" s="537" t="e">
        <f t="shared" si="10"/>
        <v>#DIV/0!</v>
      </c>
      <c r="O70" s="536" t="e">
        <f t="shared" si="11"/>
        <v>#DIV/0!</v>
      </c>
      <c r="P70" s="536" t="e">
        <f t="shared" si="7"/>
        <v>#DIV/0!</v>
      </c>
    </row>
    <row r="71" spans="1:16">
      <c r="A71" s="1752"/>
      <c r="B71" s="1753"/>
      <c r="C71" s="539" t="s">
        <v>3945</v>
      </c>
      <c r="D71" s="538">
        <f>SUM(D11+D15+D19+D23+D27+D31+D35+D39+D43+D47+D51+D55+D59+D63+D67)</f>
        <v>288</v>
      </c>
      <c r="E71" s="552">
        <f>SUM(E11+E15+E19+E23+E27+E31+E35+E43+E47+E51+E55+E59+E63+E67)</f>
        <v>6042</v>
      </c>
      <c r="F71" s="552">
        <f>SUM(F11+F15+F19+F23+F27+F31+F35+F43+F47+F51+F55+F59+F63+F67)</f>
        <v>6259</v>
      </c>
      <c r="G71" s="535">
        <f t="shared" si="4"/>
        <v>103.59152598477326</v>
      </c>
      <c r="H71" s="552">
        <f>SUM(H11+H15+H19+H23+H27+H31+H35+H43+H47+H51+H55+H59+H63+H67)</f>
        <v>55561</v>
      </c>
      <c r="I71" s="552">
        <f>SUM(I11+I15+I19+I23+I27+I31+I35+I43+I47+I51+I55+I59+I63+I67)</f>
        <v>57193</v>
      </c>
      <c r="J71" s="536">
        <f t="shared" si="5"/>
        <v>102.93731214340995</v>
      </c>
      <c r="K71" s="537">
        <f t="shared" si="8"/>
        <v>9.1957960940086068</v>
      </c>
      <c r="L71" s="537">
        <f t="shared" si="9"/>
        <v>9.1377216807796771</v>
      </c>
      <c r="M71" s="536">
        <f t="shared" si="6"/>
        <v>99.368467801642893</v>
      </c>
      <c r="N71" s="537">
        <f t="shared" si="10"/>
        <v>52.854832572298328</v>
      </c>
      <c r="O71" s="536">
        <f t="shared" si="11"/>
        <v>54.407343987823445</v>
      </c>
      <c r="P71" s="536">
        <f t="shared" si="7"/>
        <v>102.93731214340995</v>
      </c>
    </row>
    <row r="73" spans="1:16" ht="15.75">
      <c r="B73" s="247"/>
    </row>
    <row r="74" spans="1:16" ht="15.75">
      <c r="B74" s="247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spans="1:16" ht="15.75">
      <c r="B75" s="247"/>
    </row>
  </sheetData>
  <mergeCells count="8">
    <mergeCell ref="K6:M6"/>
    <mergeCell ref="N6:P6"/>
    <mergeCell ref="A68:B71"/>
    <mergeCell ref="C6:D6"/>
    <mergeCell ref="E6:G6"/>
    <mergeCell ref="H6:J6"/>
    <mergeCell ref="A6:A7"/>
    <mergeCell ref="B6:B7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80" orientation="landscape" r:id="rId1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E19" sqref="E19"/>
    </sheetView>
  </sheetViews>
  <sheetFormatPr defaultColWidth="9" defaultRowHeight="12.75"/>
  <cols>
    <col min="1" max="1" width="67.42578125" customWidth="1"/>
    <col min="2" max="2" width="26.7109375" customWidth="1"/>
  </cols>
  <sheetData>
    <row r="1" spans="1:14">
      <c r="A1" s="965" t="s">
        <v>1463</v>
      </c>
      <c r="B1" s="953"/>
      <c r="C1" s="864"/>
      <c r="D1" s="865"/>
      <c r="E1" s="865"/>
      <c r="F1" s="865"/>
      <c r="G1" s="865"/>
      <c r="H1" s="862"/>
    </row>
    <row r="2" spans="1:14">
      <c r="A2" s="965" t="s">
        <v>1464</v>
      </c>
      <c r="B2" s="953"/>
      <c r="C2" s="864"/>
      <c r="D2" s="865"/>
      <c r="E2" s="865"/>
      <c r="F2" s="865"/>
      <c r="G2" s="865"/>
      <c r="H2" s="862"/>
    </row>
    <row r="3" spans="1:14">
      <c r="A3" s="965" t="s">
        <v>373</v>
      </c>
      <c r="B3" s="953"/>
      <c r="C3" s="864"/>
      <c r="D3" s="865"/>
      <c r="E3" s="865"/>
      <c r="F3" s="865"/>
      <c r="G3" s="865"/>
      <c r="H3" s="862"/>
    </row>
    <row r="4" spans="1:14" ht="15">
      <c r="A4" s="965" t="s">
        <v>1465</v>
      </c>
      <c r="B4" s="953"/>
      <c r="C4" s="954"/>
      <c r="D4" s="955"/>
      <c r="E4" s="955"/>
      <c r="F4" s="956"/>
      <c r="G4" s="956"/>
      <c r="H4" s="957"/>
    </row>
    <row r="5" spans="1:14" ht="14.25">
      <c r="A5" s="851"/>
      <c r="B5" s="867"/>
      <c r="I5" s="868"/>
      <c r="J5" s="869"/>
      <c r="K5" s="869"/>
      <c r="L5" s="869"/>
      <c r="M5" s="869"/>
      <c r="N5" s="870"/>
    </row>
    <row r="7" spans="1:14" ht="15">
      <c r="A7" s="958" t="s">
        <v>4488</v>
      </c>
      <c r="B7" s="958" t="s">
        <v>671</v>
      </c>
    </row>
    <row r="8" spans="1:14" ht="15">
      <c r="A8" s="959" t="s">
        <v>362</v>
      </c>
      <c r="B8" s="966">
        <v>16275</v>
      </c>
    </row>
    <row r="9" spans="1:14" ht="15">
      <c r="A9" s="960" t="s">
        <v>363</v>
      </c>
      <c r="B9" s="966">
        <v>11100</v>
      </c>
    </row>
    <row r="10" spans="1:14" ht="30">
      <c r="A10" s="959" t="s">
        <v>364</v>
      </c>
      <c r="B10" s="966">
        <v>1992</v>
      </c>
    </row>
    <row r="11" spans="1:14" ht="30">
      <c r="A11" s="961" t="s">
        <v>1454</v>
      </c>
      <c r="B11" s="966">
        <v>183</v>
      </c>
    </row>
    <row r="12" spans="1:14" ht="30">
      <c r="A12" s="961" t="s">
        <v>1455</v>
      </c>
      <c r="B12" s="966">
        <v>1809</v>
      </c>
    </row>
    <row r="13" spans="1:14" ht="30">
      <c r="A13" s="961" t="s">
        <v>1456</v>
      </c>
      <c r="B13" s="966">
        <v>201</v>
      </c>
    </row>
    <row r="14" spans="1:14" ht="15">
      <c r="A14" s="961" t="s">
        <v>1457</v>
      </c>
      <c r="B14" s="966">
        <v>15718</v>
      </c>
    </row>
    <row r="15" spans="1:14" ht="15">
      <c r="A15" s="961" t="s">
        <v>1458</v>
      </c>
      <c r="B15" s="966">
        <v>2342</v>
      </c>
    </row>
    <row r="16" spans="1:14" ht="30">
      <c r="A16" s="962" t="s">
        <v>1459</v>
      </c>
      <c r="B16" s="966">
        <v>447</v>
      </c>
    </row>
    <row r="17" spans="1:2" ht="15">
      <c r="A17" s="963" t="s">
        <v>1460</v>
      </c>
      <c r="B17" s="967">
        <v>0</v>
      </c>
    </row>
    <row r="18" spans="1:2" ht="30">
      <c r="A18" s="963" t="s">
        <v>1461</v>
      </c>
      <c r="B18" s="967">
        <v>2685</v>
      </c>
    </row>
    <row r="19" spans="1:2" s="879" customFormat="1" ht="30">
      <c r="A19" s="964" t="s">
        <v>1462</v>
      </c>
      <c r="B19" s="968">
        <v>24369</v>
      </c>
    </row>
  </sheetData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zoomScaleSheetLayoutView="100" workbookViewId="0">
      <selection activeCell="D21" sqref="D21"/>
    </sheetView>
  </sheetViews>
  <sheetFormatPr defaultRowHeight="12.75"/>
  <cols>
    <col min="1" max="1" width="5.85546875" style="194" customWidth="1"/>
    <col min="2" max="2" width="42" style="194" customWidth="1"/>
    <col min="3" max="3" width="7.28515625" style="194" customWidth="1"/>
    <col min="4" max="4" width="8.5703125" style="194" customWidth="1"/>
    <col min="5" max="5" width="9" style="194" customWidth="1"/>
    <col min="6" max="6" width="10.5703125" style="194" customWidth="1"/>
    <col min="7" max="7" width="10.140625" style="194" customWidth="1"/>
    <col min="8" max="8" width="10.7109375" style="194" customWidth="1"/>
    <col min="9" max="9" width="10.42578125" style="194" customWidth="1"/>
    <col min="10" max="16384" width="9.140625" style="194"/>
  </cols>
  <sheetData>
    <row r="1" spans="1:11" s="193" customFormat="1">
      <c r="A1" s="187"/>
      <c r="B1" s="188" t="s">
        <v>914</v>
      </c>
      <c r="C1" s="189" t="s">
        <v>3932</v>
      </c>
      <c r="D1" s="190"/>
      <c r="E1" s="190"/>
      <c r="F1" s="190"/>
      <c r="G1" s="190"/>
      <c r="H1" s="191"/>
      <c r="I1" s="192"/>
      <c r="J1" s="192"/>
      <c r="K1" s="192"/>
    </row>
    <row r="2" spans="1:11" ht="15.75">
      <c r="A2" s="187"/>
      <c r="B2" s="188" t="s">
        <v>916</v>
      </c>
      <c r="C2" s="1756">
        <v>6113079</v>
      </c>
      <c r="D2" s="1757"/>
      <c r="E2" s="190"/>
      <c r="F2" s="190"/>
      <c r="G2" s="190"/>
      <c r="H2" s="191"/>
      <c r="I2" s="192"/>
      <c r="J2" s="192"/>
      <c r="K2" s="19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1"/>
      <c r="I3" s="192"/>
      <c r="J3" s="192"/>
      <c r="K3" s="192"/>
    </row>
    <row r="4" spans="1:11" ht="14.25">
      <c r="A4" s="187"/>
      <c r="B4" s="188" t="s">
        <v>918</v>
      </c>
      <c r="C4" s="195" t="s">
        <v>899</v>
      </c>
      <c r="D4" s="196"/>
      <c r="E4" s="196"/>
      <c r="F4" s="196"/>
      <c r="G4" s="196"/>
      <c r="H4" s="197"/>
      <c r="I4" s="198"/>
      <c r="J4" s="198"/>
      <c r="K4" s="198"/>
    </row>
    <row r="6" spans="1:11" ht="27" customHeight="1">
      <c r="A6" s="1762" t="s">
        <v>3933</v>
      </c>
      <c r="B6" s="1763" t="s">
        <v>3863</v>
      </c>
      <c r="C6" s="1763" t="s">
        <v>3969</v>
      </c>
      <c r="D6" s="1758" t="s">
        <v>3970</v>
      </c>
      <c r="E6" s="1759"/>
      <c r="F6" s="1760"/>
      <c r="G6" s="1758" t="s">
        <v>3971</v>
      </c>
      <c r="H6" s="1759"/>
      <c r="I6" s="1760"/>
      <c r="J6" s="199"/>
      <c r="K6" s="199"/>
    </row>
    <row r="7" spans="1:11" ht="26.25" thickBot="1">
      <c r="A7" s="1762"/>
      <c r="B7" s="1763"/>
      <c r="C7" s="1764"/>
      <c r="D7" s="472" t="s">
        <v>1382</v>
      </c>
      <c r="E7" s="540" t="s">
        <v>372</v>
      </c>
      <c r="F7" s="486" t="s">
        <v>3941</v>
      </c>
      <c r="G7" s="472" t="s">
        <v>1382</v>
      </c>
      <c r="H7" s="540" t="s">
        <v>372</v>
      </c>
      <c r="I7" s="486" t="s">
        <v>3941</v>
      </c>
      <c r="J7" s="200"/>
      <c r="K7" s="200"/>
    </row>
    <row r="8" spans="1:11" ht="30" customHeight="1" thickTop="1">
      <c r="A8" s="477">
        <v>310</v>
      </c>
      <c r="B8" s="481" t="s">
        <v>3972</v>
      </c>
      <c r="C8" s="487"/>
      <c r="D8" s="488">
        <v>461</v>
      </c>
      <c r="E8" s="488">
        <v>405</v>
      </c>
      <c r="F8" s="489">
        <f>SUM(E8/D8*100)</f>
        <v>87.85249457700651</v>
      </c>
      <c r="G8" s="490">
        <v>1673</v>
      </c>
      <c r="H8" s="490">
        <v>1386</v>
      </c>
      <c r="I8" s="489">
        <f>SUM(H8/G8*100)</f>
        <v>82.845188284518827</v>
      </c>
      <c r="J8" s="201"/>
      <c r="K8" s="201"/>
    </row>
    <row r="9" spans="1:11" ht="31.5" customHeight="1">
      <c r="A9" s="477">
        <v>140</v>
      </c>
      <c r="B9" s="482" t="s">
        <v>3973</v>
      </c>
      <c r="C9" s="484"/>
      <c r="D9" s="480">
        <v>1</v>
      </c>
      <c r="E9" s="480">
        <v>1</v>
      </c>
      <c r="F9" s="479">
        <f t="shared" ref="F9:F14" si="0">SUM(E9/D9*100)</f>
        <v>100</v>
      </c>
      <c r="G9" s="480">
        <v>10</v>
      </c>
      <c r="H9" s="480">
        <v>3</v>
      </c>
      <c r="I9" s="479">
        <f t="shared" ref="I9:I14" si="1">SUM(H9/G9*100)</f>
        <v>30</v>
      </c>
      <c r="J9" s="201"/>
      <c r="K9" s="201"/>
    </row>
    <row r="10" spans="1:11" ht="34.5" customHeight="1">
      <c r="A10" s="477">
        <v>433</v>
      </c>
      <c r="B10" s="481" t="s">
        <v>3974</v>
      </c>
      <c r="C10" s="480"/>
      <c r="D10" s="480">
        <v>20</v>
      </c>
      <c r="E10" s="480">
        <v>5</v>
      </c>
      <c r="F10" s="479">
        <f t="shared" si="0"/>
        <v>25</v>
      </c>
      <c r="G10" s="480">
        <v>64</v>
      </c>
      <c r="H10" s="480">
        <v>19</v>
      </c>
      <c r="I10" s="479">
        <f t="shared" si="1"/>
        <v>29.6875</v>
      </c>
      <c r="J10" s="201"/>
      <c r="K10" s="201"/>
    </row>
    <row r="11" spans="1:11" ht="36.75" customHeight="1">
      <c r="A11" s="477">
        <v>422</v>
      </c>
      <c r="B11" s="483" t="s">
        <v>654</v>
      </c>
      <c r="C11" s="480"/>
      <c r="D11" s="480">
        <v>1</v>
      </c>
      <c r="E11" s="480">
        <v>0</v>
      </c>
      <c r="F11" s="479">
        <f t="shared" si="0"/>
        <v>0</v>
      </c>
      <c r="G11" s="480">
        <v>1</v>
      </c>
      <c r="H11" s="480">
        <v>0</v>
      </c>
      <c r="I11" s="479">
        <f t="shared" si="1"/>
        <v>0</v>
      </c>
      <c r="J11" s="201"/>
      <c r="K11" s="201"/>
    </row>
    <row r="12" spans="1:11" ht="27.75" customHeight="1">
      <c r="A12" s="477">
        <v>434</v>
      </c>
      <c r="B12" s="483" t="s">
        <v>3963</v>
      </c>
      <c r="C12" s="480"/>
      <c r="D12" s="480">
        <v>1</v>
      </c>
      <c r="E12" s="480">
        <v>0</v>
      </c>
      <c r="F12" s="479">
        <f t="shared" si="0"/>
        <v>0</v>
      </c>
      <c r="G12" s="480">
        <v>3</v>
      </c>
      <c r="H12" s="480">
        <v>0</v>
      </c>
      <c r="I12" s="479">
        <f t="shared" si="1"/>
        <v>0</v>
      </c>
      <c r="J12" s="201"/>
      <c r="K12" s="201"/>
    </row>
    <row r="13" spans="1:11" ht="30.75" customHeight="1">
      <c r="A13" s="477">
        <v>420</v>
      </c>
      <c r="B13" s="483" t="s">
        <v>655</v>
      </c>
      <c r="C13" s="480"/>
      <c r="D13" s="480">
        <v>2</v>
      </c>
      <c r="E13" s="480">
        <v>21</v>
      </c>
      <c r="F13" s="479">
        <f t="shared" si="0"/>
        <v>1050</v>
      </c>
      <c r="G13" s="480">
        <v>16</v>
      </c>
      <c r="H13" s="480">
        <v>99</v>
      </c>
      <c r="I13" s="479">
        <f t="shared" si="1"/>
        <v>618.75</v>
      </c>
      <c r="J13" s="201"/>
      <c r="K13" s="201"/>
    </row>
    <row r="14" spans="1:11" ht="21" customHeight="1">
      <c r="A14" s="1761" t="s">
        <v>3906</v>
      </c>
      <c r="B14" s="1761"/>
      <c r="C14" s="485">
        <f>SUM(C8:C13)</f>
        <v>0</v>
      </c>
      <c r="D14" s="485">
        <f>SUM(D8:D13)</f>
        <v>486</v>
      </c>
      <c r="E14" s="485">
        <f>SUM(E8:E13)</f>
        <v>432</v>
      </c>
      <c r="F14" s="491">
        <f t="shared" si="0"/>
        <v>88.888888888888886</v>
      </c>
      <c r="G14" s="485">
        <f>SUM(G8:G13)</f>
        <v>1767</v>
      </c>
      <c r="H14" s="485">
        <f>SUM(H8:H13)</f>
        <v>1507</v>
      </c>
      <c r="I14" s="491">
        <f t="shared" si="1"/>
        <v>85.285795132993783</v>
      </c>
      <c r="J14" s="202"/>
      <c r="K14" s="202"/>
    </row>
  </sheetData>
  <mergeCells count="7">
    <mergeCell ref="C2:D2"/>
    <mergeCell ref="D6:F6"/>
    <mergeCell ref="G6:I6"/>
    <mergeCell ref="A14:B14"/>
    <mergeCell ref="A6:A7"/>
    <mergeCell ref="B6:B7"/>
    <mergeCell ref="C6:C7"/>
  </mergeCells>
  <phoneticPr fontId="94" type="noConversion"/>
  <pageMargins left="0.23622047244094491" right="0.23622047244094491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7"/>
  <sheetViews>
    <sheetView topLeftCell="A4" zoomScaleSheetLayoutView="100" workbookViewId="0">
      <selection activeCell="E22" sqref="E22"/>
    </sheetView>
  </sheetViews>
  <sheetFormatPr defaultRowHeight="12.75"/>
  <cols>
    <col min="1" max="1" width="7.42578125" style="120" customWidth="1"/>
    <col min="2" max="2" width="48.42578125" style="120" customWidth="1"/>
    <col min="3" max="3" width="8.85546875" style="120" customWidth="1"/>
    <col min="4" max="4" width="10.42578125" style="120" customWidth="1"/>
    <col min="5" max="5" width="9.5703125" style="120" customWidth="1"/>
    <col min="6" max="6" width="10.140625" style="120" customWidth="1"/>
    <col min="7" max="7" width="10.42578125" style="120" customWidth="1"/>
    <col min="8" max="8" width="9.42578125" style="120" customWidth="1"/>
    <col min="9" max="9" width="10.140625" style="120" customWidth="1"/>
    <col min="10" max="16384" width="9.140625" style="120"/>
  </cols>
  <sheetData>
    <row r="1" spans="1:9" ht="14.25">
      <c r="A1" s="4"/>
      <c r="B1" s="5" t="s">
        <v>914</v>
      </c>
      <c r="C1" s="6" t="s">
        <v>3932</v>
      </c>
      <c r="D1" s="10"/>
      <c r="E1" s="10"/>
      <c r="F1" s="10"/>
      <c r="G1" s="10"/>
      <c r="H1" s="67"/>
    </row>
    <row r="2" spans="1:9" ht="14.25">
      <c r="A2" s="4"/>
      <c r="B2" s="5" t="s">
        <v>916</v>
      </c>
      <c r="C2" s="1765">
        <v>6113079</v>
      </c>
      <c r="D2" s="1766"/>
      <c r="E2" s="10"/>
      <c r="F2" s="10"/>
      <c r="G2" s="10"/>
      <c r="H2" s="67"/>
    </row>
    <row r="3" spans="1:9">
      <c r="A3" s="4"/>
      <c r="B3" s="5"/>
      <c r="C3" s="354" t="s">
        <v>365</v>
      </c>
      <c r="D3" s="10"/>
      <c r="E3" s="10"/>
      <c r="F3" s="10"/>
      <c r="G3" s="10"/>
      <c r="H3" s="67"/>
    </row>
    <row r="4" spans="1:9" ht="14.25">
      <c r="A4" s="4"/>
      <c r="B4" s="5" t="s">
        <v>918</v>
      </c>
      <c r="C4" s="69" t="s">
        <v>900</v>
      </c>
      <c r="D4" s="12"/>
      <c r="E4" s="12"/>
      <c r="F4" s="12"/>
      <c r="G4" s="12"/>
      <c r="H4" s="13"/>
    </row>
    <row r="5" spans="1:9" ht="12.75" customHeight="1"/>
    <row r="6" spans="1:9" s="169" customFormat="1" ht="23.25" customHeight="1">
      <c r="A6" s="1769" t="s">
        <v>3933</v>
      </c>
      <c r="B6" s="1764" t="s">
        <v>3863</v>
      </c>
      <c r="C6" s="1764" t="s">
        <v>656</v>
      </c>
      <c r="D6" s="1758" t="s">
        <v>657</v>
      </c>
      <c r="E6" s="1759"/>
      <c r="F6" s="1760"/>
      <c r="G6" s="987"/>
      <c r="H6" s="1758" t="s">
        <v>658</v>
      </c>
      <c r="I6" s="1759"/>
    </row>
    <row r="7" spans="1:9" s="169" customFormat="1" ht="32.25" customHeight="1" thickBot="1">
      <c r="A7" s="1770"/>
      <c r="B7" s="1771"/>
      <c r="C7" s="1771"/>
      <c r="D7" s="472" t="s">
        <v>1382</v>
      </c>
      <c r="E7" s="540" t="s">
        <v>372</v>
      </c>
      <c r="F7" s="486" t="s">
        <v>3941</v>
      </c>
      <c r="G7" s="989" t="s">
        <v>1382</v>
      </c>
      <c r="H7" s="540" t="s">
        <v>372</v>
      </c>
      <c r="I7" s="486" t="s">
        <v>3941</v>
      </c>
    </row>
    <row r="8" spans="1:9" ht="21.95" customHeight="1" thickTop="1">
      <c r="A8" s="553">
        <v>805</v>
      </c>
      <c r="B8" s="554" t="s">
        <v>3942</v>
      </c>
      <c r="C8" s="555"/>
      <c r="D8" s="556">
        <v>274</v>
      </c>
      <c r="E8" s="557">
        <v>71</v>
      </c>
      <c r="F8" s="558">
        <f>SUM(E8/D8*100)</f>
        <v>25.912408759124091</v>
      </c>
      <c r="G8" s="559">
        <v>1315</v>
      </c>
      <c r="H8" s="559">
        <v>71</v>
      </c>
      <c r="I8" s="558">
        <f>SUM(H8/G8*100)</f>
        <v>5.3992395437262353</v>
      </c>
    </row>
    <row r="9" spans="1:9" ht="21.95" customHeight="1">
      <c r="A9" s="560">
        <v>800</v>
      </c>
      <c r="B9" s="561" t="s">
        <v>659</v>
      </c>
      <c r="C9" s="562">
        <v>5</v>
      </c>
      <c r="D9" s="563">
        <v>1310</v>
      </c>
      <c r="E9" s="564">
        <v>1786</v>
      </c>
      <c r="F9" s="479">
        <f t="shared" ref="F9:F22" si="0">SUM(E9/D9*100)</f>
        <v>136.33587786259542</v>
      </c>
      <c r="G9" s="565">
        <v>1617</v>
      </c>
      <c r="H9" s="565">
        <v>1786</v>
      </c>
      <c r="I9" s="479">
        <f t="shared" ref="I9:I22" si="1">SUM(H9/G9*100)</f>
        <v>110.45145330859616</v>
      </c>
    </row>
    <row r="10" spans="1:9" ht="21.95" customHeight="1">
      <c r="A10" s="566">
        <v>819</v>
      </c>
      <c r="B10" s="567" t="s">
        <v>660</v>
      </c>
      <c r="C10" s="568"/>
      <c r="D10" s="564">
        <v>108</v>
      </c>
      <c r="E10" s="564">
        <v>19</v>
      </c>
      <c r="F10" s="479">
        <f t="shared" si="0"/>
        <v>17.592592592592592</v>
      </c>
      <c r="G10" s="564">
        <v>462</v>
      </c>
      <c r="H10" s="564">
        <v>19</v>
      </c>
      <c r="I10" s="479">
        <f t="shared" si="1"/>
        <v>4.112554112554113</v>
      </c>
    </row>
    <row r="11" spans="1:9" ht="21.95" customHeight="1">
      <c r="A11" s="560">
        <v>806</v>
      </c>
      <c r="B11" s="569" t="s">
        <v>661</v>
      </c>
      <c r="C11" s="568"/>
      <c r="D11" s="570">
        <v>0</v>
      </c>
      <c r="E11" s="570">
        <v>0</v>
      </c>
      <c r="F11" s="479" t="e">
        <f t="shared" si="0"/>
        <v>#DIV/0!</v>
      </c>
      <c r="G11" s="570">
        <v>0</v>
      </c>
      <c r="H11" s="570">
        <v>0</v>
      </c>
      <c r="I11" s="479" t="e">
        <f t="shared" si="1"/>
        <v>#DIV/0!</v>
      </c>
    </row>
    <row r="12" spans="1:9" ht="21.95" customHeight="1">
      <c r="A12" s="560">
        <v>812</v>
      </c>
      <c r="B12" s="569" t="s">
        <v>662</v>
      </c>
      <c r="C12" s="568"/>
      <c r="D12" s="570">
        <v>42</v>
      </c>
      <c r="E12" s="570">
        <v>1</v>
      </c>
      <c r="F12" s="479">
        <f t="shared" si="0"/>
        <v>2.3809523809523809</v>
      </c>
      <c r="G12" s="570">
        <v>225</v>
      </c>
      <c r="H12" s="570">
        <v>1</v>
      </c>
      <c r="I12" s="479">
        <f t="shared" si="1"/>
        <v>0.44444444444444442</v>
      </c>
    </row>
    <row r="13" spans="1:9" ht="21.95" customHeight="1">
      <c r="A13" s="566">
        <v>433</v>
      </c>
      <c r="B13" s="567" t="s">
        <v>663</v>
      </c>
      <c r="C13" s="568"/>
      <c r="D13" s="564">
        <v>53</v>
      </c>
      <c r="E13" s="564">
        <v>0</v>
      </c>
      <c r="F13" s="479">
        <f t="shared" si="0"/>
        <v>0</v>
      </c>
      <c r="G13" s="571">
        <v>237</v>
      </c>
      <c r="H13" s="571">
        <v>0</v>
      </c>
      <c r="I13" s="479">
        <f t="shared" si="1"/>
        <v>0</v>
      </c>
    </row>
    <row r="14" spans="1:9" ht="21.95" customHeight="1">
      <c r="A14" s="572">
        <v>814</v>
      </c>
      <c r="B14" s="573" t="s">
        <v>3960</v>
      </c>
      <c r="C14" s="574"/>
      <c r="D14" s="477">
        <v>303</v>
      </c>
      <c r="E14" s="477">
        <v>47</v>
      </c>
      <c r="F14" s="479">
        <f t="shared" si="0"/>
        <v>15.511551155115511</v>
      </c>
      <c r="G14" s="988">
        <v>498</v>
      </c>
      <c r="H14" s="988">
        <v>47</v>
      </c>
      <c r="I14" s="479">
        <f t="shared" si="1"/>
        <v>9.4377510040160644</v>
      </c>
    </row>
    <row r="15" spans="1:9" ht="21.95" customHeight="1">
      <c r="A15" s="553">
        <v>810</v>
      </c>
      <c r="B15" s="573" t="s">
        <v>654</v>
      </c>
      <c r="C15" s="574"/>
      <c r="D15" s="477">
        <v>277</v>
      </c>
      <c r="E15" s="477">
        <v>17</v>
      </c>
      <c r="F15" s="479">
        <f t="shared" si="0"/>
        <v>6.1371841155234659</v>
      </c>
      <c r="G15" s="988">
        <v>424</v>
      </c>
      <c r="H15" s="988">
        <v>17</v>
      </c>
      <c r="I15" s="479">
        <f t="shared" si="1"/>
        <v>4.0094339622641506</v>
      </c>
    </row>
    <row r="16" spans="1:9" ht="21.95" customHeight="1">
      <c r="A16" s="572">
        <v>804</v>
      </c>
      <c r="B16" s="573" t="s">
        <v>3975</v>
      </c>
      <c r="C16" s="574"/>
      <c r="D16" s="477">
        <v>715</v>
      </c>
      <c r="E16" s="477">
        <v>528</v>
      </c>
      <c r="F16" s="479">
        <f t="shared" si="0"/>
        <v>73.846153846153854</v>
      </c>
      <c r="G16" s="988">
        <v>11639</v>
      </c>
      <c r="H16" s="988">
        <v>6127</v>
      </c>
      <c r="I16" s="479">
        <f t="shared" si="1"/>
        <v>52.641979551507866</v>
      </c>
    </row>
    <row r="17" spans="1:9" ht="21.95" customHeight="1">
      <c r="A17" s="560">
        <v>801</v>
      </c>
      <c r="B17" s="573" t="s">
        <v>664</v>
      </c>
      <c r="C17" s="574"/>
      <c r="D17" s="477">
        <v>309</v>
      </c>
      <c r="E17" s="477">
        <v>36</v>
      </c>
      <c r="F17" s="479">
        <f t="shared" si="0"/>
        <v>11.650485436893204</v>
      </c>
      <c r="G17" s="988">
        <v>1247</v>
      </c>
      <c r="H17" s="988">
        <v>36</v>
      </c>
      <c r="I17" s="479">
        <f t="shared" si="1"/>
        <v>2.8869286287089011</v>
      </c>
    </row>
    <row r="18" spans="1:9" ht="21.95" customHeight="1">
      <c r="A18" s="560">
        <v>811</v>
      </c>
      <c r="B18" s="575" t="s">
        <v>665</v>
      </c>
      <c r="C18" s="576"/>
      <c r="D18" s="477">
        <v>71</v>
      </c>
      <c r="E18" s="477">
        <v>0</v>
      </c>
      <c r="F18" s="479">
        <f t="shared" si="0"/>
        <v>0</v>
      </c>
      <c r="G18" s="988">
        <v>180</v>
      </c>
      <c r="H18" s="988">
        <v>0</v>
      </c>
      <c r="I18" s="479">
        <f t="shared" si="1"/>
        <v>0</v>
      </c>
    </row>
    <row r="19" spans="1:9" ht="21.95" customHeight="1">
      <c r="A19" s="560">
        <v>808</v>
      </c>
      <c r="B19" s="569" t="s">
        <v>666</v>
      </c>
      <c r="C19" s="576"/>
      <c r="D19" s="577">
        <v>571</v>
      </c>
      <c r="E19" s="477">
        <v>5</v>
      </c>
      <c r="F19" s="479">
        <f t="shared" si="0"/>
        <v>0.87565674255691772</v>
      </c>
      <c r="G19" s="988">
        <v>1007</v>
      </c>
      <c r="H19" s="988">
        <v>5</v>
      </c>
      <c r="I19" s="479">
        <f t="shared" si="1"/>
        <v>0.49652432969215493</v>
      </c>
    </row>
    <row r="20" spans="1:9" ht="21.95" customHeight="1">
      <c r="A20" s="578">
        <v>818</v>
      </c>
      <c r="B20" s="569" t="s">
        <v>667</v>
      </c>
      <c r="C20" s="574"/>
      <c r="D20" s="477">
        <v>44</v>
      </c>
      <c r="E20" s="477">
        <v>0</v>
      </c>
      <c r="F20" s="479">
        <f t="shared" si="0"/>
        <v>0</v>
      </c>
      <c r="G20" s="577">
        <v>285</v>
      </c>
      <c r="H20" s="988">
        <v>0</v>
      </c>
      <c r="I20" s="479">
        <f t="shared" si="1"/>
        <v>0</v>
      </c>
    </row>
    <row r="21" spans="1:9" ht="21.95" customHeight="1" thickBot="1">
      <c r="A21" s="579">
        <v>805</v>
      </c>
      <c r="B21" s="580" t="s">
        <v>3850</v>
      </c>
      <c r="C21" s="581"/>
      <c r="D21" s="582">
        <v>22</v>
      </c>
      <c r="E21" s="477">
        <v>0</v>
      </c>
      <c r="F21" s="583">
        <f t="shared" si="0"/>
        <v>0</v>
      </c>
      <c r="G21" s="584">
        <v>23</v>
      </c>
      <c r="H21" s="988">
        <v>0</v>
      </c>
      <c r="I21" s="583">
        <f t="shared" si="1"/>
        <v>0</v>
      </c>
    </row>
    <row r="22" spans="1:9" ht="24.95" customHeight="1" thickTop="1">
      <c r="A22" s="1767" t="s">
        <v>3906</v>
      </c>
      <c r="B22" s="1768"/>
      <c r="C22" s="531">
        <f>SUM(C8:C21)</f>
        <v>5</v>
      </c>
      <c r="D22" s="585">
        <f>SUM(D8:D21)</f>
        <v>4099</v>
      </c>
      <c r="E22" s="585">
        <f>SUM(E8:E21)</f>
        <v>2510</v>
      </c>
      <c r="F22" s="586">
        <f t="shared" si="0"/>
        <v>61.234447426201513</v>
      </c>
      <c r="G22" s="585">
        <f>SUM(G8:G21)</f>
        <v>19159</v>
      </c>
      <c r="H22" s="585">
        <f>SUM(H8:H21)</f>
        <v>8109</v>
      </c>
      <c r="I22" s="586">
        <f t="shared" si="1"/>
        <v>42.324755989352262</v>
      </c>
    </row>
    <row r="23" spans="1:9" ht="12.95" customHeight="1"/>
    <row r="24" spans="1:9" ht="12.95" customHeight="1">
      <c r="B24" s="169"/>
      <c r="C24" s="169"/>
      <c r="D24" s="169"/>
      <c r="E24" s="169"/>
      <c r="F24" s="169"/>
      <c r="G24" s="169"/>
      <c r="H24" s="169"/>
    </row>
    <row r="25" spans="1:9" ht="12.95" customHeight="1">
      <c r="B25" s="169"/>
      <c r="C25" s="169"/>
      <c r="D25" s="169"/>
      <c r="E25" s="169"/>
      <c r="F25" s="169"/>
      <c r="G25" s="169"/>
      <c r="H25" s="169"/>
    </row>
    <row r="26" spans="1:9" ht="12.95" customHeight="1">
      <c r="A26" s="949"/>
      <c r="B26" s="949"/>
      <c r="C26" s="949"/>
      <c r="D26" s="949"/>
      <c r="E26" s="949"/>
      <c r="F26" s="949"/>
      <c r="G26" s="949"/>
      <c r="H26" s="949"/>
      <c r="I26" s="949"/>
    </row>
    <row r="27" spans="1:9" ht="15.75">
      <c r="B27" s="949"/>
    </row>
  </sheetData>
  <mergeCells count="7">
    <mergeCell ref="C2:D2"/>
    <mergeCell ref="D6:F6"/>
    <mergeCell ref="H6:I6"/>
    <mergeCell ref="A22:B22"/>
    <mergeCell ref="A6:A7"/>
    <mergeCell ref="B6:B7"/>
    <mergeCell ref="C6:C7"/>
  </mergeCells>
  <phoneticPr fontId="94" type="noConversion"/>
  <pageMargins left="0.75" right="0.75" top="0.98" bottom="0.98" header="0.51" footer="0.5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selection activeCell="L8" sqref="L8"/>
    </sheetView>
  </sheetViews>
  <sheetFormatPr defaultRowHeight="12.75"/>
  <cols>
    <col min="1" max="1" width="22.28515625" style="1" customWidth="1"/>
    <col min="2" max="2" width="8.7109375" style="1" customWidth="1"/>
    <col min="3" max="3" width="9" style="1" customWidth="1"/>
    <col min="4" max="4" width="9.28515625" style="1" customWidth="1"/>
    <col min="5" max="5" width="10.140625" style="1" customWidth="1"/>
    <col min="6" max="7" width="9" style="1" customWidth="1"/>
    <col min="8" max="8" width="10.85546875" style="1" customWidth="1"/>
    <col min="9" max="16384" width="9.140625" style="1"/>
  </cols>
  <sheetData>
    <row r="1" spans="1:8" ht="14.25">
      <c r="A1" s="4"/>
      <c r="B1" s="5" t="s">
        <v>914</v>
      </c>
      <c r="C1" s="6" t="s">
        <v>3932</v>
      </c>
      <c r="D1" s="10"/>
      <c r="E1" s="10"/>
      <c r="F1" s="10"/>
      <c r="G1" s="10"/>
      <c r="H1" s="67"/>
    </row>
    <row r="2" spans="1:8">
      <c r="A2" s="4"/>
      <c r="B2" s="5" t="s">
        <v>916</v>
      </c>
      <c r="C2" s="1772">
        <f>[2]Kadar.ode.!C2</f>
        <v>6113079</v>
      </c>
      <c r="D2" s="1773"/>
      <c r="E2" s="10"/>
      <c r="F2" s="10"/>
      <c r="G2" s="10"/>
      <c r="H2" s="67"/>
    </row>
    <row r="3" spans="1:8">
      <c r="A3" s="4"/>
      <c r="B3" s="5"/>
      <c r="C3" s="354" t="s">
        <v>365</v>
      </c>
      <c r="D3" s="10"/>
      <c r="E3" s="10"/>
      <c r="F3" s="10"/>
      <c r="G3" s="10"/>
      <c r="H3" s="67"/>
    </row>
    <row r="4" spans="1:8" ht="14.25">
      <c r="A4" s="4"/>
      <c r="B4" s="5" t="s">
        <v>918</v>
      </c>
      <c r="C4" s="69" t="s">
        <v>901</v>
      </c>
      <c r="D4" s="12"/>
      <c r="E4" s="12"/>
      <c r="F4" s="12"/>
      <c r="G4" s="12"/>
      <c r="H4" s="13"/>
    </row>
    <row r="6" spans="1:8" ht="27.75" customHeight="1">
      <c r="A6" s="1758" t="s">
        <v>668</v>
      </c>
      <c r="B6" s="1760"/>
      <c r="C6" s="1758" t="s">
        <v>669</v>
      </c>
      <c r="D6" s="1759"/>
      <c r="E6" s="1760"/>
      <c r="F6" s="1758" t="s">
        <v>3971</v>
      </c>
      <c r="G6" s="1759"/>
      <c r="H6" s="1760"/>
    </row>
    <row r="7" spans="1:8" s="120" customFormat="1" ht="53.25" customHeight="1" thickBot="1">
      <c r="A7" s="587" t="s">
        <v>670</v>
      </c>
      <c r="B7" s="472" t="s">
        <v>671</v>
      </c>
      <c r="C7" s="472" t="s">
        <v>1382</v>
      </c>
      <c r="D7" s="540" t="s">
        <v>372</v>
      </c>
      <c r="E7" s="486" t="s">
        <v>3941</v>
      </c>
      <c r="F7" s="472" t="s">
        <v>1382</v>
      </c>
      <c r="G7" s="540" t="s">
        <v>372</v>
      </c>
      <c r="H7" s="486" t="s">
        <v>3941</v>
      </c>
    </row>
    <row r="8" spans="1:8" s="120" customFormat="1" ht="36" customHeight="1" thickTop="1">
      <c r="A8" s="588" t="s">
        <v>2888</v>
      </c>
      <c r="B8" s="531">
        <f>+B9+B10+B11+B12</f>
        <v>23</v>
      </c>
      <c r="C8" s="531">
        <f>+C9+C10+C11+C12</f>
        <v>440</v>
      </c>
      <c r="D8" s="531">
        <f>+D9+D10+D11+D12</f>
        <v>474</v>
      </c>
      <c r="E8" s="589">
        <f>SUM(D8/C8*100)</f>
        <v>107.72727272727273</v>
      </c>
      <c r="F8" s="531">
        <f>+F9+F10+F11+F12</f>
        <v>1978</v>
      </c>
      <c r="G8" s="531">
        <f>+G9+G10+G11+G12</f>
        <v>1944</v>
      </c>
      <c r="H8" s="589">
        <f>SUM(G8/F8*100)</f>
        <v>98.28109201213347</v>
      </c>
    </row>
    <row r="9" spans="1:8" s="120" customFormat="1" ht="31.5" customHeight="1">
      <c r="A9" s="590" t="s">
        <v>672</v>
      </c>
      <c r="B9" s="591">
        <v>3</v>
      </c>
      <c r="C9" s="477">
        <v>38</v>
      </c>
      <c r="D9" s="477">
        <v>44</v>
      </c>
      <c r="E9" s="479">
        <f>SUM(D9/C9*100)</f>
        <v>115.78947368421053</v>
      </c>
      <c r="F9" s="477">
        <v>110</v>
      </c>
      <c r="G9" s="477">
        <v>81</v>
      </c>
      <c r="H9" s="479">
        <f>SUM(G9/F9*100)</f>
        <v>73.636363636363626</v>
      </c>
    </row>
    <row r="10" spans="1:8" s="120" customFormat="1" ht="26.25" customHeight="1">
      <c r="A10" s="590" t="s">
        <v>673</v>
      </c>
      <c r="B10" s="591"/>
      <c r="C10" s="477">
        <v>0</v>
      </c>
      <c r="D10" s="477">
        <v>0</v>
      </c>
      <c r="E10" s="479" t="e">
        <f>SUM(D10/C10*100)</f>
        <v>#DIV/0!</v>
      </c>
      <c r="F10" s="477">
        <v>0</v>
      </c>
      <c r="G10" s="477">
        <v>0</v>
      </c>
      <c r="H10" s="479" t="e">
        <f>SUM(G10/E10*100)</f>
        <v>#DIV/0!</v>
      </c>
    </row>
    <row r="11" spans="1:8" s="120" customFormat="1" ht="28.5" customHeight="1">
      <c r="A11" s="590" t="s">
        <v>674</v>
      </c>
      <c r="B11" s="592">
        <v>20</v>
      </c>
      <c r="C11" s="477">
        <v>402</v>
      </c>
      <c r="D11" s="477">
        <v>430</v>
      </c>
      <c r="E11" s="479">
        <f>SUM(D11/C11*100)</f>
        <v>106.96517412935323</v>
      </c>
      <c r="F11" s="477">
        <v>1868</v>
      </c>
      <c r="G11" s="477">
        <v>1863</v>
      </c>
      <c r="H11" s="479">
        <f>SUM(G11/F11*100)</f>
        <v>99.732334047109205</v>
      </c>
    </row>
    <row r="12" spans="1:8" s="120" customFormat="1" ht="42" customHeight="1">
      <c r="A12" s="593" t="s">
        <v>675</v>
      </c>
      <c r="B12" s="477">
        <v>0</v>
      </c>
      <c r="C12" s="477">
        <v>0</v>
      </c>
      <c r="D12" s="594"/>
      <c r="E12" s="479" t="e">
        <f>SUM(D12/C12*100)</f>
        <v>#DIV/0!</v>
      </c>
      <c r="F12" s="477">
        <v>0</v>
      </c>
      <c r="G12" s="594"/>
      <c r="H12" s="479" t="e">
        <f>SUM(G12/E12*100)</f>
        <v>#DIV/0!</v>
      </c>
    </row>
  </sheetData>
  <mergeCells count="4">
    <mergeCell ref="A6:B6"/>
    <mergeCell ref="C6:E6"/>
    <mergeCell ref="F6:H6"/>
    <mergeCell ref="C2:D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55"/>
  <sheetViews>
    <sheetView topLeftCell="D4" workbookViewId="0">
      <selection activeCell="N2" sqref="N2"/>
    </sheetView>
  </sheetViews>
  <sheetFormatPr defaultRowHeight="12.75"/>
  <cols>
    <col min="1" max="1" width="3" style="159" customWidth="1"/>
    <col min="2" max="2" width="4.7109375" style="159" customWidth="1"/>
    <col min="3" max="3" width="37.7109375" style="159" customWidth="1"/>
    <col min="4" max="4" width="5.140625" style="159" customWidth="1"/>
    <col min="5" max="5" width="6.28515625" style="159" customWidth="1"/>
    <col min="6" max="6" width="7.28515625" style="159" customWidth="1"/>
    <col min="7" max="7" width="8.42578125" style="159" customWidth="1"/>
    <col min="8" max="8" width="10.42578125" style="159" customWidth="1"/>
    <col min="9" max="9" width="7.42578125" style="159" customWidth="1"/>
    <col min="10" max="10" width="9" style="159" customWidth="1"/>
    <col min="11" max="11" width="8.85546875" style="159" customWidth="1"/>
    <col min="12" max="12" width="7" style="159" customWidth="1"/>
    <col min="13" max="13" width="8.85546875" style="159" customWidth="1"/>
    <col min="14" max="14" width="9.7109375" style="159" customWidth="1"/>
    <col min="15" max="15" width="7.28515625" style="159" customWidth="1"/>
    <col min="16" max="16" width="8.85546875" style="159" customWidth="1"/>
    <col min="17" max="17" width="10.5703125" style="159" customWidth="1"/>
    <col min="18" max="18" width="9.85546875" style="159" customWidth="1"/>
    <col min="19" max="19" width="8.85546875" style="159" customWidth="1"/>
    <col min="20" max="20" width="10.85546875" style="159" customWidth="1"/>
    <col min="21" max="21" width="7.42578125" style="159" customWidth="1"/>
    <col min="22" max="22" width="9.140625" style="159"/>
    <col min="23" max="23" width="10.42578125" style="159" customWidth="1"/>
    <col min="24" max="16384" width="9.140625" style="159"/>
  </cols>
  <sheetData>
    <row r="1" spans="1:23" s="157" customFormat="1" ht="15.75">
      <c r="A1" s="160" t="s">
        <v>676</v>
      </c>
      <c r="B1" s="160"/>
      <c r="C1" s="161"/>
      <c r="D1" s="162" t="s">
        <v>677</v>
      </c>
      <c r="E1" s="163"/>
      <c r="F1" s="163"/>
      <c r="G1" s="163"/>
      <c r="H1" s="163"/>
      <c r="I1" s="163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4"/>
    </row>
    <row r="2" spans="1:23" s="157" customFormat="1" ht="15.75">
      <c r="A2" s="160"/>
      <c r="B2" s="160"/>
      <c r="C2" s="161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3" s="157" customFormat="1" ht="15.75">
      <c r="A3" s="1783" t="s">
        <v>260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446"/>
    </row>
    <row r="4" spans="1:23" ht="13.5" thickBot="1">
      <c r="A4" s="165"/>
      <c r="B4" s="165"/>
      <c r="C4" s="165"/>
      <c r="D4" s="165"/>
      <c r="E4" s="165"/>
      <c r="F4" s="354" t="s">
        <v>365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8"/>
      <c r="T4" s="168"/>
    </row>
    <row r="5" spans="1:23" ht="50.1" customHeight="1">
      <c r="A5" s="1777" t="s">
        <v>678</v>
      </c>
      <c r="B5" s="1779" t="s">
        <v>679</v>
      </c>
      <c r="C5" s="1781" t="s">
        <v>680</v>
      </c>
      <c r="D5" s="1790" t="s">
        <v>681</v>
      </c>
      <c r="E5" s="1792" t="s">
        <v>682</v>
      </c>
      <c r="F5" s="1758" t="s">
        <v>683</v>
      </c>
      <c r="G5" s="1759"/>
      <c r="H5" s="1760"/>
      <c r="I5" s="1758" t="s">
        <v>684</v>
      </c>
      <c r="J5" s="1759"/>
      <c r="K5" s="1760"/>
      <c r="L5" s="1758" t="s">
        <v>685</v>
      </c>
      <c r="M5" s="1759"/>
      <c r="N5" s="1760"/>
      <c r="O5" s="1758" t="s">
        <v>686</v>
      </c>
      <c r="P5" s="1759"/>
      <c r="Q5" s="1760"/>
      <c r="R5" s="1784" t="s">
        <v>687</v>
      </c>
      <c r="S5" s="1785"/>
      <c r="T5" s="1786"/>
      <c r="U5" s="1787" t="s">
        <v>3976</v>
      </c>
      <c r="V5" s="1788"/>
      <c r="W5" s="1789"/>
    </row>
    <row r="6" spans="1:23" ht="54.75" customHeight="1" thickBot="1">
      <c r="A6" s="1778"/>
      <c r="B6" s="1780"/>
      <c r="C6" s="1782"/>
      <c r="D6" s="1791"/>
      <c r="E6" s="1793"/>
      <c r="F6" s="472" t="s">
        <v>1382</v>
      </c>
      <c r="G6" s="540" t="s">
        <v>372</v>
      </c>
      <c r="H6" s="486" t="s">
        <v>3941</v>
      </c>
      <c r="I6" s="472" t="s">
        <v>1382</v>
      </c>
      <c r="J6" s="540" t="s">
        <v>372</v>
      </c>
      <c r="K6" s="486" t="s">
        <v>3941</v>
      </c>
      <c r="L6" s="472" t="s">
        <v>1382</v>
      </c>
      <c r="M6" s="540" t="s">
        <v>372</v>
      </c>
      <c r="N6" s="486" t="s">
        <v>3941</v>
      </c>
      <c r="O6" s="472" t="s">
        <v>1382</v>
      </c>
      <c r="P6" s="540" t="s">
        <v>372</v>
      </c>
      <c r="Q6" s="486" t="s">
        <v>3941</v>
      </c>
      <c r="R6" s="640" t="s">
        <v>1382</v>
      </c>
      <c r="S6" s="969" t="s">
        <v>372</v>
      </c>
      <c r="T6" s="641" t="s">
        <v>3941</v>
      </c>
      <c r="U6" s="640" t="s">
        <v>1382</v>
      </c>
      <c r="V6" s="969" t="s">
        <v>372</v>
      </c>
      <c r="W6" s="641" t="s">
        <v>3941</v>
      </c>
    </row>
    <row r="7" spans="1:23" s="158" customFormat="1" ht="18.75" customHeight="1" thickTop="1" thickBot="1">
      <c r="A7" s="627">
        <v>0</v>
      </c>
      <c r="B7" s="628">
        <v>1</v>
      </c>
      <c r="C7" s="629">
        <v>2</v>
      </c>
      <c r="D7" s="630">
        <v>3</v>
      </c>
      <c r="E7" s="629">
        <v>4</v>
      </c>
      <c r="F7" s="631">
        <v>5</v>
      </c>
      <c r="G7" s="629"/>
      <c r="H7" s="629">
        <v>7</v>
      </c>
      <c r="I7" s="631">
        <v>8</v>
      </c>
      <c r="J7" s="629">
        <v>9</v>
      </c>
      <c r="K7" s="632">
        <v>10</v>
      </c>
      <c r="L7" s="631">
        <v>11</v>
      </c>
      <c r="M7" s="629">
        <v>12</v>
      </c>
      <c r="N7" s="629">
        <v>13</v>
      </c>
      <c r="O7" s="629">
        <v>14</v>
      </c>
      <c r="P7" s="629">
        <v>15</v>
      </c>
      <c r="Q7" s="629">
        <v>16</v>
      </c>
      <c r="R7" s="642">
        <v>17</v>
      </c>
      <c r="S7" s="642">
        <v>18</v>
      </c>
      <c r="T7" s="642">
        <v>19</v>
      </c>
      <c r="U7" s="642">
        <v>20</v>
      </c>
      <c r="V7" s="643">
        <v>21</v>
      </c>
      <c r="W7" s="642">
        <v>22</v>
      </c>
    </row>
    <row r="8" spans="1:23" ht="24.95" customHeight="1" thickTop="1">
      <c r="A8" s="597">
        <v>1</v>
      </c>
      <c r="B8" s="598">
        <v>420</v>
      </c>
      <c r="C8" s="950" t="s">
        <v>664</v>
      </c>
      <c r="D8" s="1524">
        <v>44</v>
      </c>
      <c r="E8" s="1525">
        <v>2</v>
      </c>
      <c r="F8" s="599">
        <v>188</v>
      </c>
      <c r="G8" s="599">
        <v>34</v>
      </c>
      <c r="H8" s="600">
        <f>SUM(G8/F8*100)</f>
        <v>18.085106382978726</v>
      </c>
      <c r="I8" s="599">
        <v>188</v>
      </c>
      <c r="J8" s="599">
        <v>34</v>
      </c>
      <c r="K8" s="636">
        <f>SUM(J8/I8*100)</f>
        <v>18.085106382978726</v>
      </c>
      <c r="L8" s="601">
        <v>515</v>
      </c>
      <c r="M8" s="601">
        <v>398</v>
      </c>
      <c r="N8" s="600">
        <f>SUM(M8/L8*100)</f>
        <v>77.28155339805825</v>
      </c>
      <c r="O8" s="601">
        <v>751</v>
      </c>
      <c r="P8" s="601">
        <v>613</v>
      </c>
      <c r="Q8" s="600">
        <f>SUM(P8/O8*100)</f>
        <v>81.624500665778967</v>
      </c>
      <c r="R8" s="602">
        <f t="shared" ref="R8:R17" si="0">SUM(F8+L8)</f>
        <v>703</v>
      </c>
      <c r="S8" s="602">
        <f t="shared" ref="S8:S17" si="1">SUM(G8+M8)</f>
        <v>432</v>
      </c>
      <c r="T8" s="638">
        <f>SUM(S8/R8*100)</f>
        <v>61.450924608819349</v>
      </c>
      <c r="U8" s="602">
        <f t="shared" ref="U8:U17" si="2">SUM(I8+O8)</f>
        <v>939</v>
      </c>
      <c r="V8" s="603">
        <f t="shared" ref="V8:V17" si="3">SUM(J8+P8)</f>
        <v>647</v>
      </c>
      <c r="W8" s="638">
        <f>SUM(V8/U8*100)</f>
        <v>68.90308839190628</v>
      </c>
    </row>
    <row r="9" spans="1:23" ht="24.95" customHeight="1">
      <c r="A9" s="604">
        <v>2</v>
      </c>
      <c r="B9" s="605">
        <v>421</v>
      </c>
      <c r="C9" s="951" t="s">
        <v>688</v>
      </c>
      <c r="D9" s="1526">
        <v>18</v>
      </c>
      <c r="E9" s="1527">
        <v>1</v>
      </c>
      <c r="F9" s="606">
        <v>44</v>
      </c>
      <c r="G9" s="606">
        <v>0</v>
      </c>
      <c r="H9" s="600">
        <f t="shared" ref="H9:H18" si="4">SUM(G9/F9*100)</f>
        <v>0</v>
      </c>
      <c r="I9" s="606">
        <v>44</v>
      </c>
      <c r="J9" s="606">
        <v>0</v>
      </c>
      <c r="K9" s="600">
        <f t="shared" ref="K9:K18" si="5">SUM(J9/I9*100)</f>
        <v>0</v>
      </c>
      <c r="L9" s="568">
        <v>346</v>
      </c>
      <c r="M9" s="568">
        <v>136</v>
      </c>
      <c r="N9" s="600">
        <f t="shared" ref="N9:N18" si="6">SUM(M9/L9*100)</f>
        <v>39.306358381502889</v>
      </c>
      <c r="O9" s="568">
        <v>377</v>
      </c>
      <c r="P9" s="568">
        <v>141</v>
      </c>
      <c r="Q9" s="600">
        <f t="shared" ref="Q9:Q18" si="7">SUM(P9/O9*100)</f>
        <v>37.400530503978779</v>
      </c>
      <c r="R9" s="602">
        <f t="shared" si="0"/>
        <v>390</v>
      </c>
      <c r="S9" s="602">
        <f t="shared" si="1"/>
        <v>136</v>
      </c>
      <c r="T9" s="638">
        <f t="shared" ref="T9:T18" si="8">SUM(S9/R9*100)</f>
        <v>34.871794871794869</v>
      </c>
      <c r="U9" s="602">
        <f t="shared" si="2"/>
        <v>421</v>
      </c>
      <c r="V9" s="603">
        <f t="shared" si="3"/>
        <v>141</v>
      </c>
      <c r="W9" s="638">
        <f t="shared" ref="W9:W18" si="9">SUM(V9/U9*100)</f>
        <v>33.4916864608076</v>
      </c>
    </row>
    <row r="10" spans="1:23" ht="24.95" customHeight="1">
      <c r="A10" s="607">
        <v>3</v>
      </c>
      <c r="B10" s="608">
        <v>422</v>
      </c>
      <c r="C10" s="951" t="s">
        <v>3959</v>
      </c>
      <c r="D10" s="1526">
        <v>12</v>
      </c>
      <c r="E10" s="1527">
        <v>1</v>
      </c>
      <c r="F10" s="606">
        <v>46</v>
      </c>
      <c r="G10" s="606">
        <v>0</v>
      </c>
      <c r="H10" s="600">
        <f t="shared" si="4"/>
        <v>0</v>
      </c>
      <c r="I10" s="606">
        <v>46</v>
      </c>
      <c r="J10" s="606">
        <v>0</v>
      </c>
      <c r="K10" s="600">
        <f t="shared" si="5"/>
        <v>0</v>
      </c>
      <c r="L10" s="568">
        <v>201</v>
      </c>
      <c r="M10" s="568">
        <v>21</v>
      </c>
      <c r="N10" s="600">
        <f t="shared" si="6"/>
        <v>10.44776119402985</v>
      </c>
      <c r="O10" s="568">
        <v>232</v>
      </c>
      <c r="P10" s="568">
        <v>21</v>
      </c>
      <c r="Q10" s="600">
        <f t="shared" si="7"/>
        <v>9.0517241379310338</v>
      </c>
      <c r="R10" s="602">
        <f t="shared" si="0"/>
        <v>247</v>
      </c>
      <c r="S10" s="602">
        <f t="shared" si="1"/>
        <v>21</v>
      </c>
      <c r="T10" s="638">
        <f t="shared" si="8"/>
        <v>8.5020242914979747</v>
      </c>
      <c r="U10" s="602">
        <f t="shared" si="2"/>
        <v>278</v>
      </c>
      <c r="V10" s="603">
        <f t="shared" si="3"/>
        <v>21</v>
      </c>
      <c r="W10" s="638">
        <f t="shared" si="9"/>
        <v>7.5539568345323742</v>
      </c>
    </row>
    <row r="11" spans="1:23" ht="24.95" customHeight="1">
      <c r="A11" s="604">
        <v>4</v>
      </c>
      <c r="B11" s="605">
        <v>211</v>
      </c>
      <c r="C11" s="951" t="s">
        <v>689</v>
      </c>
      <c r="D11" s="1526">
        <v>40</v>
      </c>
      <c r="E11" s="1527">
        <v>1</v>
      </c>
      <c r="F11" s="606">
        <v>249</v>
      </c>
      <c r="G11" s="606">
        <v>0</v>
      </c>
      <c r="H11" s="600">
        <f t="shared" si="4"/>
        <v>0</v>
      </c>
      <c r="I11" s="606">
        <v>249</v>
      </c>
      <c r="J11" s="606">
        <v>0</v>
      </c>
      <c r="K11" s="600">
        <f t="shared" si="5"/>
        <v>0</v>
      </c>
      <c r="L11" s="568">
        <v>194</v>
      </c>
      <c r="M11" s="568">
        <v>212</v>
      </c>
      <c r="N11" s="600">
        <f t="shared" si="6"/>
        <v>109.27835051546391</v>
      </c>
      <c r="O11" s="568">
        <v>353</v>
      </c>
      <c r="P11" s="568">
        <v>248</v>
      </c>
      <c r="Q11" s="600">
        <f t="shared" si="7"/>
        <v>70.254957507082153</v>
      </c>
      <c r="R11" s="602">
        <f t="shared" si="0"/>
        <v>443</v>
      </c>
      <c r="S11" s="602">
        <f t="shared" si="1"/>
        <v>212</v>
      </c>
      <c r="T11" s="638">
        <f t="shared" si="8"/>
        <v>47.855530474040634</v>
      </c>
      <c r="U11" s="602">
        <f t="shared" si="2"/>
        <v>602</v>
      </c>
      <c r="V11" s="603">
        <f t="shared" si="3"/>
        <v>248</v>
      </c>
      <c r="W11" s="638">
        <f t="shared" si="9"/>
        <v>41.196013289036543</v>
      </c>
    </row>
    <row r="12" spans="1:23" ht="24.95" customHeight="1">
      <c r="A12" s="604">
        <v>5</v>
      </c>
      <c r="B12" s="605">
        <v>434</v>
      </c>
      <c r="C12" s="951" t="s">
        <v>690</v>
      </c>
      <c r="D12" s="1526">
        <v>10</v>
      </c>
      <c r="E12" s="1527">
        <v>1</v>
      </c>
      <c r="F12" s="606">
        <v>18</v>
      </c>
      <c r="G12" s="606">
        <v>0</v>
      </c>
      <c r="H12" s="600">
        <f t="shared" si="4"/>
        <v>0</v>
      </c>
      <c r="I12" s="606">
        <v>18</v>
      </c>
      <c r="J12" s="606">
        <v>0</v>
      </c>
      <c r="K12" s="600">
        <f t="shared" si="5"/>
        <v>0</v>
      </c>
      <c r="L12" s="568">
        <v>167</v>
      </c>
      <c r="M12" s="568">
        <v>70</v>
      </c>
      <c r="N12" s="600">
        <f t="shared" si="6"/>
        <v>41.916167664670652</v>
      </c>
      <c r="O12" s="568">
        <v>167</v>
      </c>
      <c r="P12" s="568">
        <v>75</v>
      </c>
      <c r="Q12" s="600">
        <f t="shared" si="7"/>
        <v>44.91017964071856</v>
      </c>
      <c r="R12" s="602">
        <f t="shared" si="0"/>
        <v>185</v>
      </c>
      <c r="S12" s="602">
        <f t="shared" si="1"/>
        <v>70</v>
      </c>
      <c r="T12" s="638">
        <f t="shared" si="8"/>
        <v>37.837837837837839</v>
      </c>
      <c r="U12" s="602">
        <f t="shared" si="2"/>
        <v>185</v>
      </c>
      <c r="V12" s="603">
        <f t="shared" si="3"/>
        <v>75</v>
      </c>
      <c r="W12" s="638">
        <f t="shared" si="9"/>
        <v>40.54054054054054</v>
      </c>
    </row>
    <row r="13" spans="1:23" ht="24.95" customHeight="1">
      <c r="A13" s="604">
        <v>6</v>
      </c>
      <c r="B13" s="605">
        <v>433</v>
      </c>
      <c r="C13" s="951" t="s">
        <v>663</v>
      </c>
      <c r="D13" s="1526">
        <v>10</v>
      </c>
      <c r="E13" s="1527">
        <v>1</v>
      </c>
      <c r="F13" s="606">
        <v>5</v>
      </c>
      <c r="G13" s="606">
        <v>0</v>
      </c>
      <c r="H13" s="600">
        <f t="shared" si="4"/>
        <v>0</v>
      </c>
      <c r="I13" s="606">
        <v>5</v>
      </c>
      <c r="J13" s="606">
        <v>0</v>
      </c>
      <c r="K13" s="600">
        <f t="shared" si="5"/>
        <v>0</v>
      </c>
      <c r="L13" s="568">
        <v>737</v>
      </c>
      <c r="M13" s="568">
        <v>235</v>
      </c>
      <c r="N13" s="600">
        <f t="shared" si="6"/>
        <v>31.886024423337854</v>
      </c>
      <c r="O13" s="568">
        <v>781</v>
      </c>
      <c r="P13" s="568">
        <v>254</v>
      </c>
      <c r="Q13" s="600">
        <f t="shared" si="7"/>
        <v>32.522407170294493</v>
      </c>
      <c r="R13" s="602">
        <f t="shared" si="0"/>
        <v>742</v>
      </c>
      <c r="S13" s="602">
        <f t="shared" si="1"/>
        <v>235</v>
      </c>
      <c r="T13" s="638">
        <f t="shared" si="8"/>
        <v>31.671159029649598</v>
      </c>
      <c r="U13" s="602">
        <f t="shared" si="2"/>
        <v>786</v>
      </c>
      <c r="V13" s="603">
        <f t="shared" si="3"/>
        <v>254</v>
      </c>
      <c r="W13" s="638">
        <f t="shared" si="9"/>
        <v>32.315521628498729</v>
      </c>
    </row>
    <row r="14" spans="1:23" ht="24.95" customHeight="1">
      <c r="A14" s="604">
        <v>7</v>
      </c>
      <c r="B14" s="605"/>
      <c r="C14" s="609"/>
      <c r="D14" s="1528"/>
      <c r="E14" s="1529"/>
      <c r="F14" s="612"/>
      <c r="G14" s="611"/>
      <c r="H14" s="600" t="e">
        <f t="shared" si="4"/>
        <v>#DIV/0!</v>
      </c>
      <c r="I14" s="612"/>
      <c r="J14" s="611"/>
      <c r="K14" s="600" t="e">
        <f t="shared" si="5"/>
        <v>#DIV/0!</v>
      </c>
      <c r="L14" s="613"/>
      <c r="M14" s="614"/>
      <c r="N14" s="600" t="e">
        <f t="shared" si="6"/>
        <v>#DIV/0!</v>
      </c>
      <c r="O14" s="613"/>
      <c r="P14" s="614"/>
      <c r="Q14" s="600" t="e">
        <f t="shared" si="7"/>
        <v>#DIV/0!</v>
      </c>
      <c r="R14" s="602">
        <f t="shared" si="0"/>
        <v>0</v>
      </c>
      <c r="S14" s="602">
        <f t="shared" si="1"/>
        <v>0</v>
      </c>
      <c r="T14" s="638" t="e">
        <f t="shared" si="8"/>
        <v>#DIV/0!</v>
      </c>
      <c r="U14" s="602">
        <f t="shared" si="2"/>
        <v>0</v>
      </c>
      <c r="V14" s="603">
        <f t="shared" si="3"/>
        <v>0</v>
      </c>
      <c r="W14" s="638" t="e">
        <f t="shared" si="9"/>
        <v>#DIV/0!</v>
      </c>
    </row>
    <row r="15" spans="1:23" ht="24.95" customHeight="1">
      <c r="A15" s="604">
        <v>8</v>
      </c>
      <c r="B15" s="605"/>
      <c r="C15" s="609"/>
      <c r="D15" s="610"/>
      <c r="E15" s="611"/>
      <c r="F15" s="612"/>
      <c r="G15" s="611"/>
      <c r="H15" s="600" t="e">
        <f t="shared" si="4"/>
        <v>#DIV/0!</v>
      </c>
      <c r="I15" s="612"/>
      <c r="J15" s="611"/>
      <c r="K15" s="600" t="e">
        <f t="shared" si="5"/>
        <v>#DIV/0!</v>
      </c>
      <c r="L15" s="613"/>
      <c r="M15" s="614"/>
      <c r="N15" s="600" t="e">
        <f t="shared" si="6"/>
        <v>#DIV/0!</v>
      </c>
      <c r="O15" s="613"/>
      <c r="P15" s="614"/>
      <c r="Q15" s="600" t="e">
        <f t="shared" si="7"/>
        <v>#DIV/0!</v>
      </c>
      <c r="R15" s="602">
        <f t="shared" si="0"/>
        <v>0</v>
      </c>
      <c r="S15" s="602">
        <f t="shared" si="1"/>
        <v>0</v>
      </c>
      <c r="T15" s="638" t="e">
        <f t="shared" si="8"/>
        <v>#DIV/0!</v>
      </c>
      <c r="U15" s="602">
        <f t="shared" si="2"/>
        <v>0</v>
      </c>
      <c r="V15" s="603">
        <f t="shared" si="3"/>
        <v>0</v>
      </c>
      <c r="W15" s="638" t="e">
        <f t="shared" si="9"/>
        <v>#DIV/0!</v>
      </c>
    </row>
    <row r="16" spans="1:23" ht="24.95" customHeight="1">
      <c r="A16" s="604">
        <v>9</v>
      </c>
      <c r="B16" s="605"/>
      <c r="C16" s="609"/>
      <c r="D16" s="615"/>
      <c r="E16" s="611"/>
      <c r="F16" s="612"/>
      <c r="G16" s="611"/>
      <c r="H16" s="600" t="e">
        <f t="shared" si="4"/>
        <v>#DIV/0!</v>
      </c>
      <c r="I16" s="612"/>
      <c r="J16" s="611"/>
      <c r="K16" s="600" t="e">
        <f t="shared" si="5"/>
        <v>#DIV/0!</v>
      </c>
      <c r="L16" s="613"/>
      <c r="M16" s="614"/>
      <c r="N16" s="600" t="e">
        <f t="shared" si="6"/>
        <v>#DIV/0!</v>
      </c>
      <c r="O16" s="613"/>
      <c r="P16" s="614"/>
      <c r="Q16" s="600" t="e">
        <f t="shared" si="7"/>
        <v>#DIV/0!</v>
      </c>
      <c r="R16" s="602">
        <f t="shared" si="0"/>
        <v>0</v>
      </c>
      <c r="S16" s="602">
        <f t="shared" si="1"/>
        <v>0</v>
      </c>
      <c r="T16" s="638" t="e">
        <f t="shared" si="8"/>
        <v>#DIV/0!</v>
      </c>
      <c r="U16" s="602">
        <f t="shared" si="2"/>
        <v>0</v>
      </c>
      <c r="V16" s="603">
        <f t="shared" si="3"/>
        <v>0</v>
      </c>
      <c r="W16" s="638" t="e">
        <f t="shared" si="9"/>
        <v>#DIV/0!</v>
      </c>
    </row>
    <row r="17" spans="1:23" ht="24.95" customHeight="1" thickBot="1">
      <c r="A17" s="616">
        <v>10</v>
      </c>
      <c r="B17" s="617"/>
      <c r="C17" s="618"/>
      <c r="D17" s="619"/>
      <c r="E17" s="620"/>
      <c r="F17" s="621"/>
      <c r="G17" s="620"/>
      <c r="H17" s="633" t="e">
        <f t="shared" si="4"/>
        <v>#DIV/0!</v>
      </c>
      <c r="I17" s="621"/>
      <c r="J17" s="620"/>
      <c r="K17" s="633" t="e">
        <f t="shared" si="5"/>
        <v>#DIV/0!</v>
      </c>
      <c r="L17" s="622"/>
      <c r="M17" s="623"/>
      <c r="N17" s="633" t="e">
        <f t="shared" si="6"/>
        <v>#DIV/0!</v>
      </c>
      <c r="O17" s="622"/>
      <c r="P17" s="623"/>
      <c r="Q17" s="633" t="e">
        <f t="shared" si="7"/>
        <v>#DIV/0!</v>
      </c>
      <c r="R17" s="634">
        <f t="shared" si="0"/>
        <v>0</v>
      </c>
      <c r="S17" s="634">
        <f t="shared" si="1"/>
        <v>0</v>
      </c>
      <c r="T17" s="639" t="e">
        <f t="shared" si="8"/>
        <v>#DIV/0!</v>
      </c>
      <c r="U17" s="634">
        <f t="shared" si="2"/>
        <v>0</v>
      </c>
      <c r="V17" s="635">
        <f t="shared" si="3"/>
        <v>0</v>
      </c>
      <c r="W17" s="639" t="e">
        <f t="shared" si="9"/>
        <v>#DIV/0!</v>
      </c>
    </row>
    <row r="18" spans="1:23" ht="24.95" customHeight="1" thickTop="1">
      <c r="A18" s="1774" t="s">
        <v>3968</v>
      </c>
      <c r="B18" s="1775"/>
      <c r="C18" s="1776"/>
      <c r="D18" s="624">
        <f t="shared" ref="D18:S18" si="10">SUM(D8:D17)</f>
        <v>134</v>
      </c>
      <c r="E18" s="625">
        <f t="shared" si="10"/>
        <v>7</v>
      </c>
      <c r="F18" s="625">
        <f t="shared" si="10"/>
        <v>550</v>
      </c>
      <c r="G18" s="625">
        <f t="shared" si="10"/>
        <v>34</v>
      </c>
      <c r="H18" s="637">
        <f t="shared" si="4"/>
        <v>6.1818181818181817</v>
      </c>
      <c r="I18" s="625">
        <f t="shared" si="10"/>
        <v>550</v>
      </c>
      <c r="J18" s="625">
        <f t="shared" si="10"/>
        <v>34</v>
      </c>
      <c r="K18" s="637">
        <f t="shared" si="5"/>
        <v>6.1818181818181817</v>
      </c>
      <c r="L18" s="625">
        <f t="shared" si="10"/>
        <v>2160</v>
      </c>
      <c r="M18" s="625">
        <f t="shared" si="10"/>
        <v>1072</v>
      </c>
      <c r="N18" s="637">
        <f t="shared" si="6"/>
        <v>49.629629629629626</v>
      </c>
      <c r="O18" s="625">
        <f t="shared" si="10"/>
        <v>2661</v>
      </c>
      <c r="P18" s="625">
        <f t="shared" si="10"/>
        <v>1352</v>
      </c>
      <c r="Q18" s="637">
        <f t="shared" si="7"/>
        <v>50.807966929725666</v>
      </c>
      <c r="R18" s="625">
        <f t="shared" si="10"/>
        <v>2710</v>
      </c>
      <c r="S18" s="625">
        <f t="shared" si="10"/>
        <v>1106</v>
      </c>
      <c r="T18" s="637">
        <f t="shared" si="8"/>
        <v>40.811808118081181</v>
      </c>
      <c r="U18" s="625">
        <f>SUM(U8:U17)</f>
        <v>3211</v>
      </c>
      <c r="V18" s="626">
        <f>SUM(V8:V17)</f>
        <v>1386</v>
      </c>
      <c r="W18" s="637">
        <f t="shared" si="9"/>
        <v>43.164123326066644</v>
      </c>
    </row>
    <row r="19" spans="1:23" ht="24.95" customHeight="1">
      <c r="A19" s="914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</row>
    <row r="20" spans="1:23" ht="24.95" customHeight="1">
      <c r="A20" s="91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23" ht="24.95" customHeight="1">
      <c r="A21" s="914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23" ht="24.95" customHeight="1">
      <c r="A22" s="916"/>
    </row>
    <row r="23" spans="1:23" ht="24.95" customHeight="1"/>
    <row r="24" spans="1:23" ht="24.95" customHeight="1"/>
    <row r="25" spans="1:23" ht="24.95" customHeight="1"/>
    <row r="26" spans="1:23" ht="24.95" customHeight="1"/>
    <row r="27" spans="1:23" ht="24.95" customHeight="1"/>
    <row r="28" spans="1:23" ht="24.95" customHeight="1"/>
    <row r="29" spans="1:23" ht="24.95" customHeight="1"/>
    <row r="30" spans="1:23" ht="24.95" customHeight="1"/>
    <row r="31" spans="1:23" ht="24.95" customHeight="1"/>
    <row r="32" spans="1:2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</sheetData>
  <mergeCells count="13">
    <mergeCell ref="U5:W5"/>
    <mergeCell ref="D5:D6"/>
    <mergeCell ref="E5:E6"/>
    <mergeCell ref="F5:H5"/>
    <mergeCell ref="I5:K5"/>
    <mergeCell ref="L5:N5"/>
    <mergeCell ref="A18:C18"/>
    <mergeCell ref="A5:A6"/>
    <mergeCell ref="B5:B6"/>
    <mergeCell ref="C5:C6"/>
    <mergeCell ref="A3:S3"/>
    <mergeCell ref="O5:Q5"/>
    <mergeCell ref="R5:T5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79"/>
  <sheetViews>
    <sheetView topLeftCell="A76" workbookViewId="0">
      <selection activeCell="K9" sqref="K9"/>
    </sheetView>
  </sheetViews>
  <sheetFormatPr defaultColWidth="9.140625" defaultRowHeight="12.75"/>
  <cols>
    <col min="1" max="1" width="10" style="1182" customWidth="1"/>
    <col min="2" max="2" width="20" style="1182" customWidth="1"/>
    <col min="3" max="3" width="9" style="1182" customWidth="1"/>
    <col min="4" max="4" width="9.42578125" style="1182" customWidth="1"/>
    <col min="5" max="5" width="10.140625" style="1182" customWidth="1"/>
    <col min="6" max="6" width="9.7109375" style="1182" customWidth="1"/>
    <col min="7" max="7" width="9" style="1182" customWidth="1"/>
    <col min="8" max="8" width="10.42578125" style="1182" customWidth="1"/>
    <col min="9" max="10" width="9.28515625" style="1182" customWidth="1"/>
    <col min="11" max="11" width="10.28515625" style="1182" customWidth="1"/>
    <col min="12" max="16384" width="9.140625" style="1182"/>
  </cols>
  <sheetData>
    <row r="1" spans="1:11" ht="15.75">
      <c r="A1" s="1201"/>
      <c r="B1" s="1202" t="s">
        <v>914</v>
      </c>
      <c r="C1" s="1203" t="s">
        <v>691</v>
      </c>
      <c r="D1" s="1204"/>
      <c r="E1" s="1204"/>
      <c r="F1" s="1204"/>
      <c r="G1" s="1205"/>
      <c r="H1" s="1205"/>
      <c r="I1" s="1206"/>
      <c r="J1" s="1207"/>
    </row>
    <row r="2" spans="1:11" ht="14.25">
      <c r="A2" s="1201"/>
      <c r="B2" s="1202" t="s">
        <v>916</v>
      </c>
      <c r="C2" s="1794">
        <v>6113079</v>
      </c>
      <c r="D2" s="1795"/>
      <c r="E2" s="1205"/>
      <c r="F2" s="1205"/>
      <c r="G2" s="1205"/>
      <c r="H2" s="1205"/>
      <c r="I2" s="1206"/>
      <c r="J2" s="1207"/>
    </row>
    <row r="3" spans="1:11">
      <c r="A3" s="1201"/>
      <c r="B3" s="1202"/>
      <c r="C3" s="997" t="s">
        <v>365</v>
      </c>
      <c r="D3" s="1205"/>
      <c r="E3" s="1205"/>
      <c r="F3" s="1205"/>
      <c r="G3" s="1205"/>
      <c r="H3" s="1205"/>
      <c r="I3" s="1206"/>
      <c r="J3" s="1207"/>
    </row>
    <row r="4" spans="1:11" ht="15.75">
      <c r="A4" s="1201"/>
      <c r="B4" s="1202" t="s">
        <v>918</v>
      </c>
      <c r="C4" s="1208" t="s">
        <v>902</v>
      </c>
      <c r="D4" s="1209"/>
      <c r="E4" s="1209"/>
      <c r="F4" s="1209"/>
      <c r="G4" s="1210"/>
      <c r="H4" s="1210"/>
      <c r="I4" s="1211"/>
      <c r="J4" s="1212"/>
    </row>
    <row r="5" spans="1:11" ht="15.75">
      <c r="A5" s="1201"/>
      <c r="B5" s="1202" t="s">
        <v>692</v>
      </c>
      <c r="C5" s="1208" t="s">
        <v>693</v>
      </c>
      <c r="D5" s="1209"/>
      <c r="E5" s="1209"/>
      <c r="F5" s="1209"/>
      <c r="G5" s="1210"/>
      <c r="H5" s="1210"/>
      <c r="I5" s="1211"/>
      <c r="J5" s="1212"/>
    </row>
    <row r="7" spans="1:11" ht="21.75" customHeight="1">
      <c r="A7" s="1800" t="s">
        <v>694</v>
      </c>
      <c r="B7" s="1800" t="s">
        <v>695</v>
      </c>
      <c r="C7" s="1802" t="s">
        <v>696</v>
      </c>
      <c r="D7" s="1803"/>
      <c r="E7" s="1804"/>
      <c r="F7" s="1802" t="s">
        <v>697</v>
      </c>
      <c r="G7" s="1803"/>
      <c r="H7" s="1804"/>
      <c r="I7" s="1796" t="s">
        <v>3906</v>
      </c>
      <c r="J7" s="1797"/>
      <c r="K7" s="1798"/>
    </row>
    <row r="8" spans="1:11" ht="32.25" customHeight="1" thickBot="1">
      <c r="A8" s="1801"/>
      <c r="B8" s="1801"/>
      <c r="C8" s="1004" t="s">
        <v>1382</v>
      </c>
      <c r="D8" s="1005" t="s">
        <v>372</v>
      </c>
      <c r="E8" s="1006" t="s">
        <v>3941</v>
      </c>
      <c r="F8" s="1004" t="s">
        <v>1382</v>
      </c>
      <c r="G8" s="1005" t="s">
        <v>372</v>
      </c>
      <c r="H8" s="1006" t="s">
        <v>3941</v>
      </c>
      <c r="I8" s="1007" t="s">
        <v>1382</v>
      </c>
      <c r="J8" s="1008" t="s">
        <v>372</v>
      </c>
      <c r="K8" s="1009" t="s">
        <v>3941</v>
      </c>
    </row>
    <row r="9" spans="1:11" ht="32.25" customHeight="1" thickTop="1">
      <c r="A9" s="1022" t="s">
        <v>698</v>
      </c>
      <c r="B9" s="1023" t="s">
        <v>699</v>
      </c>
      <c r="C9" s="1214">
        <v>2242</v>
      </c>
      <c r="D9" s="1214">
        <v>2202</v>
      </c>
      <c r="E9" s="1216">
        <f>SUM(D9/C9*100)</f>
        <v>98.215878679750219</v>
      </c>
      <c r="F9" s="1237">
        <v>0</v>
      </c>
      <c r="G9" s="1237"/>
      <c r="H9" s="1216" t="e">
        <f>SUM(G9/F9*100)</f>
        <v>#DIV/0!</v>
      </c>
      <c r="I9" s="1218">
        <f t="shared" ref="I9:J22" si="0">C9+F9</f>
        <v>2242</v>
      </c>
      <c r="J9" s="1238">
        <f>D9+G9</f>
        <v>2202</v>
      </c>
      <c r="K9" s="1239">
        <f>SUM(J9/I9*100)</f>
        <v>98.215878679750219</v>
      </c>
    </row>
    <row r="10" spans="1:11" ht="34.5" customHeight="1">
      <c r="A10" s="1022" t="s">
        <v>700</v>
      </c>
      <c r="B10" s="1023" t="s">
        <v>701</v>
      </c>
      <c r="C10" s="1024">
        <v>5270</v>
      </c>
      <c r="D10" s="1024">
        <v>1680</v>
      </c>
      <c r="E10" s="1063">
        <f t="shared" ref="E10:E22" si="1">SUM(D10/C10*100)</f>
        <v>31.878557874762809</v>
      </c>
      <c r="F10" s="1026">
        <v>0</v>
      </c>
      <c r="G10" s="1026"/>
      <c r="H10" s="1063" t="e">
        <f t="shared" ref="H10:H15" si="2">SUM(G10/F10*100)</f>
        <v>#DIV/0!</v>
      </c>
      <c r="I10" s="1017">
        <f t="shared" si="0"/>
        <v>5270</v>
      </c>
      <c r="J10" s="1073">
        <f t="shared" si="0"/>
        <v>1680</v>
      </c>
      <c r="K10" s="1027">
        <f t="shared" ref="K10:K22" si="3">SUM(J10/I10*100)</f>
        <v>31.878557874762809</v>
      </c>
    </row>
    <row r="11" spans="1:11" ht="11.1" customHeight="1">
      <c r="A11" s="1219"/>
      <c r="B11" s="1220"/>
      <c r="C11" s="1172"/>
      <c r="D11" s="1172"/>
      <c r="E11" s="1063" t="e">
        <f t="shared" si="1"/>
        <v>#DIV/0!</v>
      </c>
      <c r="F11" s="1172"/>
      <c r="G11" s="1172"/>
      <c r="H11" s="1063" t="e">
        <f t="shared" si="2"/>
        <v>#DIV/0!</v>
      </c>
      <c r="I11" s="1017">
        <f t="shared" si="0"/>
        <v>0</v>
      </c>
      <c r="J11" s="1073">
        <f t="shared" si="0"/>
        <v>0</v>
      </c>
      <c r="K11" s="1027" t="e">
        <f t="shared" si="3"/>
        <v>#DIV/0!</v>
      </c>
    </row>
    <row r="12" spans="1:11" ht="11.1" customHeight="1">
      <c r="A12" s="1219"/>
      <c r="B12" s="1220"/>
      <c r="C12" s="1172"/>
      <c r="D12" s="1172"/>
      <c r="E12" s="1063" t="e">
        <f t="shared" si="1"/>
        <v>#DIV/0!</v>
      </c>
      <c r="F12" s="1172"/>
      <c r="G12" s="1172"/>
      <c r="H12" s="1063" t="e">
        <f t="shared" si="2"/>
        <v>#DIV/0!</v>
      </c>
      <c r="I12" s="1017">
        <f t="shared" si="0"/>
        <v>0</v>
      </c>
      <c r="J12" s="1073">
        <f t="shared" si="0"/>
        <v>0</v>
      </c>
      <c r="K12" s="1027" t="e">
        <f t="shared" si="3"/>
        <v>#DIV/0!</v>
      </c>
    </row>
    <row r="13" spans="1:11" ht="11.1" customHeight="1">
      <c r="A13" s="1219"/>
      <c r="B13" s="1220"/>
      <c r="C13" s="1172"/>
      <c r="D13" s="1172"/>
      <c r="E13" s="1063" t="e">
        <f t="shared" si="1"/>
        <v>#DIV/0!</v>
      </c>
      <c r="F13" s="1172"/>
      <c r="G13" s="1172"/>
      <c r="H13" s="1063" t="e">
        <f t="shared" si="2"/>
        <v>#DIV/0!</v>
      </c>
      <c r="I13" s="1017">
        <f t="shared" si="0"/>
        <v>0</v>
      </c>
      <c r="J13" s="1073">
        <f t="shared" si="0"/>
        <v>0</v>
      </c>
      <c r="K13" s="1027" t="e">
        <f t="shared" si="3"/>
        <v>#DIV/0!</v>
      </c>
    </row>
    <row r="14" spans="1:11" s="1222" customFormat="1" ht="11.1" customHeight="1">
      <c r="A14" s="1219"/>
      <c r="B14" s="1220"/>
      <c r="C14" s="1172"/>
      <c r="D14" s="1172"/>
      <c r="E14" s="1063" t="e">
        <f t="shared" si="1"/>
        <v>#DIV/0!</v>
      </c>
      <c r="F14" s="1172"/>
      <c r="G14" s="1172"/>
      <c r="H14" s="1063" t="e">
        <f t="shared" si="2"/>
        <v>#DIV/0!</v>
      </c>
      <c r="I14" s="1017">
        <f t="shared" si="0"/>
        <v>0</v>
      </c>
      <c r="J14" s="1073">
        <f t="shared" si="0"/>
        <v>0</v>
      </c>
      <c r="K14" s="1027" t="e">
        <f t="shared" si="3"/>
        <v>#DIV/0!</v>
      </c>
    </row>
    <row r="15" spans="1:11" s="1222" customFormat="1" ht="17.25" customHeight="1">
      <c r="A15" s="1223" t="s">
        <v>3906</v>
      </c>
      <c r="B15" s="1181"/>
      <c r="C15" s="1177">
        <f>SUM(C9:C12)</f>
        <v>7512</v>
      </c>
      <c r="D15" s="1177">
        <f>SUM(D9:D12)</f>
        <v>3882</v>
      </c>
      <c r="E15" s="1027">
        <f t="shared" si="1"/>
        <v>51.677316293929707</v>
      </c>
      <c r="F15" s="1177">
        <f>SUM(F9:F12)</f>
        <v>0</v>
      </c>
      <c r="G15" s="1177">
        <f>SUM(G9:G12)</f>
        <v>0</v>
      </c>
      <c r="H15" s="1027" t="e">
        <f t="shared" si="2"/>
        <v>#DIV/0!</v>
      </c>
      <c r="I15" s="1177">
        <f>SUM(C15+F15)</f>
        <v>7512</v>
      </c>
      <c r="J15" s="1073">
        <f t="shared" si="0"/>
        <v>3882</v>
      </c>
      <c r="K15" s="1027">
        <f t="shared" si="3"/>
        <v>51.677316293929707</v>
      </c>
    </row>
    <row r="16" spans="1:11" s="1222" customFormat="1" ht="12.75" customHeight="1">
      <c r="A16" s="1226" t="s">
        <v>702</v>
      </c>
      <c r="B16" s="1171"/>
      <c r="C16" s="1171"/>
      <c r="D16" s="1171"/>
      <c r="E16" s="1171"/>
      <c r="F16" s="1171"/>
      <c r="G16" s="1171"/>
      <c r="H16" s="1171"/>
      <c r="I16" s="1171"/>
      <c r="J16" s="1073"/>
      <c r="K16" s="1027"/>
    </row>
    <row r="17" spans="1:11" s="1230" customFormat="1" ht="12.75" customHeight="1">
      <c r="A17" s="1227">
        <v>280005</v>
      </c>
      <c r="B17" s="1227" t="s">
        <v>4489</v>
      </c>
      <c r="C17" s="1228"/>
      <c r="D17" s="1228"/>
      <c r="E17" s="1228"/>
      <c r="F17" s="1228"/>
      <c r="G17" s="1228"/>
      <c r="H17" s="1228"/>
      <c r="I17" s="1229"/>
      <c r="J17" s="1229"/>
      <c r="K17" s="1229"/>
    </row>
    <row r="18" spans="1:11" s="1230" customFormat="1" ht="12.75" customHeight="1">
      <c r="A18" s="1227">
        <v>280006</v>
      </c>
      <c r="B18" s="1227" t="s">
        <v>4490</v>
      </c>
      <c r="C18" s="1228"/>
      <c r="D18" s="1228"/>
      <c r="E18" s="1228"/>
      <c r="F18" s="1228"/>
      <c r="G18" s="1228"/>
      <c r="H18" s="1228"/>
      <c r="I18" s="1229"/>
      <c r="J18" s="1229"/>
      <c r="K18" s="1229"/>
    </row>
    <row r="19" spans="1:11" s="1230" customFormat="1">
      <c r="A19" s="1227">
        <v>280007</v>
      </c>
      <c r="B19" s="1227" t="s">
        <v>4491</v>
      </c>
      <c r="C19" s="1231"/>
      <c r="D19" s="1231"/>
      <c r="E19" s="1231"/>
      <c r="F19" s="1231"/>
      <c r="G19" s="1231"/>
      <c r="H19" s="1231"/>
      <c r="I19" s="1229"/>
      <c r="J19" s="1229"/>
      <c r="K19" s="1229"/>
    </row>
    <row r="20" spans="1:11" s="1230" customFormat="1">
      <c r="A20" s="1227">
        <v>280008</v>
      </c>
      <c r="B20" s="1227" t="s">
        <v>4492</v>
      </c>
      <c r="C20" s="1231"/>
      <c r="D20" s="1231"/>
      <c r="E20" s="1231"/>
      <c r="F20" s="1231"/>
      <c r="G20" s="1231"/>
      <c r="H20" s="1231"/>
      <c r="I20" s="1229"/>
      <c r="J20" s="1229"/>
      <c r="K20" s="1229"/>
    </row>
    <row r="21" spans="1:11" s="1222" customFormat="1" ht="15.75" customHeight="1">
      <c r="A21" s="1223" t="s">
        <v>3906</v>
      </c>
      <c r="B21" s="1181"/>
      <c r="C21" s="1232">
        <f>SUM(C17:C20)</f>
        <v>0</v>
      </c>
      <c r="D21" s="1232">
        <f>SUM(D17:D20)</f>
        <v>0</v>
      </c>
      <c r="E21" s="1027" t="e">
        <f t="shared" si="1"/>
        <v>#DIV/0!</v>
      </c>
      <c r="F21" s="1232">
        <f>SUM(F17:F20)</f>
        <v>0</v>
      </c>
      <c r="G21" s="1232">
        <f>SUM(G17:G20)</f>
        <v>0</v>
      </c>
      <c r="H21" s="1027" t="e">
        <f>SUM(G21/F21*100)</f>
        <v>#DIV/0!</v>
      </c>
      <c r="I21" s="1017">
        <f>C21+F21</f>
        <v>0</v>
      </c>
      <c r="J21" s="1073">
        <f t="shared" si="0"/>
        <v>0</v>
      </c>
      <c r="K21" s="1027" t="e">
        <f t="shared" si="3"/>
        <v>#DIV/0!</v>
      </c>
    </row>
    <row r="22" spans="1:11" ht="18" customHeight="1">
      <c r="A22" s="1223" t="s">
        <v>703</v>
      </c>
      <c r="B22" s="1181"/>
      <c r="C22" s="1234">
        <f>SUM(C15+C21)</f>
        <v>7512</v>
      </c>
      <c r="D22" s="1234">
        <f>SUM(D15+D21)</f>
        <v>3882</v>
      </c>
      <c r="E22" s="1027">
        <f t="shared" si="1"/>
        <v>51.677316293929707</v>
      </c>
      <c r="F22" s="1234">
        <f>SUM(F15+F21)</f>
        <v>0</v>
      </c>
      <c r="G22" s="1234">
        <f>SUM(G15+G21)</f>
        <v>0</v>
      </c>
      <c r="H22" s="1027" t="e">
        <f>SUM(G22/F22*100)</f>
        <v>#DIV/0!</v>
      </c>
      <c r="I22" s="1017">
        <f>C22+F22</f>
        <v>7512</v>
      </c>
      <c r="J22" s="1240">
        <f t="shared" si="0"/>
        <v>3882</v>
      </c>
      <c r="K22" s="1241">
        <f t="shared" si="3"/>
        <v>51.677316293929707</v>
      </c>
    </row>
    <row r="23" spans="1:11" ht="18" customHeight="1">
      <c r="A23" s="1799" t="s">
        <v>704</v>
      </c>
      <c r="B23" s="1799"/>
      <c r="C23" s="1799"/>
      <c r="D23" s="1799"/>
      <c r="E23" s="1799"/>
      <c r="F23" s="1799"/>
      <c r="G23" s="1799"/>
      <c r="H23" s="1799"/>
      <c r="I23" s="1799"/>
      <c r="J23" s="1799"/>
      <c r="K23" s="1799"/>
    </row>
    <row r="24" spans="1:11" s="1236" customFormat="1" ht="21.75" customHeight="1">
      <c r="A24" s="1140" t="s">
        <v>5064</v>
      </c>
      <c r="B24" s="1182"/>
      <c r="C24" s="1182"/>
      <c r="D24" s="1182"/>
      <c r="E24" s="1182"/>
      <c r="F24" s="1182"/>
      <c r="G24" s="1182"/>
      <c r="H24" s="1182"/>
      <c r="I24" s="1182"/>
      <c r="J24" s="1182"/>
      <c r="K24" s="1182"/>
    </row>
    <row r="25" spans="1:11">
      <c r="A25" s="1140"/>
    </row>
    <row r="26" spans="1:11" ht="11.1" customHeight="1"/>
    <row r="27" spans="1:11" ht="11.1" customHeight="1">
      <c r="C27" s="1242"/>
      <c r="D27" s="1242"/>
      <c r="E27" s="1242"/>
      <c r="F27" s="1242"/>
      <c r="G27" s="1242"/>
      <c r="H27" s="1242"/>
      <c r="I27" s="1242"/>
      <c r="J27" s="1242"/>
      <c r="K27" s="1242"/>
    </row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C2:D2"/>
    <mergeCell ref="I7:K7"/>
    <mergeCell ref="A23:K23"/>
    <mergeCell ref="A7:A8"/>
    <mergeCell ref="B7:B8"/>
    <mergeCell ref="C7:E7"/>
    <mergeCell ref="F7:H7"/>
  </mergeCells>
  <phoneticPr fontId="94" type="noConversion"/>
  <pageMargins left="0.35433070866141736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7"/>
  <sheetViews>
    <sheetView topLeftCell="A13" workbookViewId="0">
      <selection activeCell="M11" sqref="M11"/>
    </sheetView>
  </sheetViews>
  <sheetFormatPr defaultRowHeight="12.75"/>
  <cols>
    <col min="1" max="1" width="13.140625" style="213" customWidth="1"/>
    <col min="2" max="2" width="20" style="213" customWidth="1"/>
    <col min="3" max="3" width="9.85546875" style="213" customWidth="1"/>
    <col min="4" max="4" width="9" style="213" customWidth="1"/>
    <col min="5" max="5" width="10.5703125" style="213" customWidth="1"/>
    <col min="6" max="6" width="9" style="213" customWidth="1"/>
    <col min="7" max="7" width="8.85546875" style="213" customWidth="1"/>
    <col min="8" max="8" width="10.5703125" style="213" customWidth="1"/>
    <col min="9" max="9" width="10" style="213" customWidth="1"/>
    <col min="10" max="10" width="9.140625" style="213"/>
    <col min="11" max="11" width="10.28515625" style="213" customWidth="1"/>
    <col min="12" max="16384" width="9.140625" style="213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</row>
    <row r="4" spans="1:11" ht="15.75">
      <c r="A4" s="187"/>
      <c r="B4" s="188" t="s">
        <v>918</v>
      </c>
      <c r="C4" s="224" t="s">
        <v>902</v>
      </c>
      <c r="D4" s="225"/>
      <c r="E4" s="225"/>
      <c r="F4" s="225"/>
      <c r="G4" s="196"/>
      <c r="H4" s="196"/>
      <c r="I4" s="197"/>
    </row>
    <row r="5" spans="1:11" ht="15.75">
      <c r="A5" s="187"/>
      <c r="B5" s="188" t="s">
        <v>692</v>
      </c>
      <c r="C5" s="224" t="s">
        <v>705</v>
      </c>
      <c r="D5" s="225"/>
      <c r="E5" s="225"/>
      <c r="F5" s="225"/>
      <c r="G5" s="196"/>
      <c r="H5" s="196"/>
      <c r="I5" s="197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313" t="s">
        <v>699</v>
      </c>
      <c r="C9" s="667">
        <v>19522</v>
      </c>
      <c r="D9" s="667">
        <v>14918</v>
      </c>
      <c r="E9" s="671">
        <f>SUM(D9/C9*100)</f>
        <v>76.416350783731176</v>
      </c>
      <c r="F9" s="972">
        <v>0</v>
      </c>
      <c r="G9" s="972"/>
      <c r="H9" s="671" t="e">
        <f t="shared" ref="H9:H14" si="0">SUM(G9/F9*100)</f>
        <v>#DIV/0!</v>
      </c>
      <c r="I9" s="531">
        <f t="shared" ref="I9:J13" si="1">C9+F9</f>
        <v>19522</v>
      </c>
      <c r="J9" s="531">
        <f t="shared" si="1"/>
        <v>14918</v>
      </c>
      <c r="K9" s="672">
        <f t="shared" ref="K9:K14" si="2">SUM(J9/I9*100)</f>
        <v>76.416350783731176</v>
      </c>
    </row>
    <row r="10" spans="1:11" ht="34.5" customHeight="1">
      <c r="A10" s="312" t="s">
        <v>700</v>
      </c>
      <c r="B10" s="313" t="s">
        <v>701</v>
      </c>
      <c r="C10" s="646">
        <v>0</v>
      </c>
      <c r="D10" s="646"/>
      <c r="E10" s="668" t="e">
        <f t="shared" ref="E10:E21" si="3">SUM(D10/C10*100)</f>
        <v>#DIV/0!</v>
      </c>
      <c r="F10" s="647">
        <v>0</v>
      </c>
      <c r="G10" s="647"/>
      <c r="H10" s="668" t="e">
        <f t="shared" si="0"/>
        <v>#DIV/0!</v>
      </c>
      <c r="I10" s="648">
        <f t="shared" si="1"/>
        <v>0</v>
      </c>
      <c r="J10" s="648">
        <f t="shared" si="1"/>
        <v>0</v>
      </c>
      <c r="K10" s="670" t="e">
        <f t="shared" si="2"/>
        <v>#DIV/0!</v>
      </c>
    </row>
    <row r="11" spans="1:11" ht="57.75" customHeight="1">
      <c r="A11" s="312" t="s">
        <v>706</v>
      </c>
      <c r="B11" s="313" t="s">
        <v>707</v>
      </c>
      <c r="C11" s="646">
        <v>3</v>
      </c>
      <c r="D11" s="646">
        <v>0</v>
      </c>
      <c r="E11" s="668">
        <f t="shared" si="3"/>
        <v>0</v>
      </c>
      <c r="F11" s="772">
        <v>0</v>
      </c>
      <c r="G11" s="772"/>
      <c r="H11" s="668" t="e">
        <f t="shared" si="0"/>
        <v>#DIV/0!</v>
      </c>
      <c r="I11" s="648">
        <f t="shared" si="1"/>
        <v>3</v>
      </c>
      <c r="J11" s="648">
        <f t="shared" si="1"/>
        <v>0</v>
      </c>
      <c r="K11" s="670">
        <f t="shared" si="2"/>
        <v>0</v>
      </c>
    </row>
    <row r="12" spans="1:11" ht="11.1" customHeight="1">
      <c r="A12" s="483"/>
      <c r="B12" s="649"/>
      <c r="C12" s="564"/>
      <c r="D12" s="564"/>
      <c r="E12" s="668" t="e">
        <f t="shared" si="3"/>
        <v>#DIV/0!</v>
      </c>
      <c r="F12" s="564"/>
      <c r="G12" s="564"/>
      <c r="H12" s="668" t="e">
        <f t="shared" si="0"/>
        <v>#DIV/0!</v>
      </c>
      <c r="I12" s="648">
        <f t="shared" si="1"/>
        <v>0</v>
      </c>
      <c r="J12" s="648">
        <f t="shared" si="1"/>
        <v>0</v>
      </c>
      <c r="K12" s="670" t="e">
        <f t="shared" si="2"/>
        <v>#DIV/0!</v>
      </c>
    </row>
    <row r="13" spans="1:11" s="231" customFormat="1" ht="11.1" customHeight="1" thickBot="1">
      <c r="A13" s="483"/>
      <c r="B13" s="649"/>
      <c r="C13" s="477"/>
      <c r="D13" s="564"/>
      <c r="E13" s="668" t="e">
        <f t="shared" si="3"/>
        <v>#DIV/0!</v>
      </c>
      <c r="F13" s="564"/>
      <c r="G13" s="564"/>
      <c r="H13" s="668" t="e">
        <f t="shared" si="0"/>
        <v>#DIV/0!</v>
      </c>
      <c r="I13" s="648">
        <f t="shared" si="1"/>
        <v>0</v>
      </c>
      <c r="J13" s="648">
        <f t="shared" si="1"/>
        <v>0</v>
      </c>
      <c r="K13" s="670" t="e">
        <f t="shared" si="2"/>
        <v>#DIV/0!</v>
      </c>
    </row>
    <row r="14" spans="1:11" s="231" customFormat="1" ht="16.5" customHeight="1" thickTop="1">
      <c r="A14" s="651" t="s">
        <v>3906</v>
      </c>
      <c r="B14" s="652"/>
      <c r="C14" s="669">
        <f>SUM(C9:C11)</f>
        <v>19525</v>
      </c>
      <c r="D14" s="653">
        <f>SUM(D9:D11)</f>
        <v>14918</v>
      </c>
      <c r="E14" s="670">
        <f t="shared" si="3"/>
        <v>76.404609475032018</v>
      </c>
      <c r="F14" s="653">
        <f>SUM(F9:F11)</f>
        <v>0</v>
      </c>
      <c r="G14" s="653">
        <f>SUM(G9:G11)</f>
        <v>0</v>
      </c>
      <c r="H14" s="670" t="e">
        <f t="shared" si="0"/>
        <v>#DIV/0!</v>
      </c>
      <c r="I14" s="653">
        <f>SUM(C14+F14)</f>
        <v>19525</v>
      </c>
      <c r="J14" s="653">
        <f>SUM(D14+G14)</f>
        <v>14918</v>
      </c>
      <c r="K14" s="672">
        <f t="shared" si="2"/>
        <v>76.404609475032018</v>
      </c>
    </row>
    <row r="15" spans="1:11" s="231" customFormat="1" ht="12.75" customHeight="1">
      <c r="A15" s="654" t="s">
        <v>702</v>
      </c>
      <c r="B15" s="655"/>
      <c r="C15" s="473"/>
      <c r="D15" s="473"/>
      <c r="E15" s="473"/>
      <c r="F15" s="473"/>
      <c r="G15" s="473"/>
      <c r="H15" s="473"/>
      <c r="I15" s="473"/>
      <c r="J15" s="474"/>
      <c r="K15" s="666"/>
    </row>
    <row r="16" spans="1:11" s="231" customFormat="1" ht="12.75" customHeight="1">
      <c r="A16" s="979">
        <v>280005</v>
      </c>
      <c r="B16" s="979" t="s">
        <v>4489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 ht="12.75" customHeight="1">
      <c r="A17" s="979">
        <v>280006</v>
      </c>
      <c r="B17" s="979" t="s">
        <v>4490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>
      <c r="A18" s="979">
        <v>280007</v>
      </c>
      <c r="B18" s="979" t="s">
        <v>4491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231" customFormat="1">
      <c r="A19" s="979">
        <v>280008</v>
      </c>
      <c r="B19" s="979" t="s">
        <v>4492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 ht="18" customHeight="1" thickBot="1">
      <c r="A20" s="651" t="s">
        <v>3906</v>
      </c>
      <c r="B20" s="652"/>
      <c r="C20" s="659">
        <f>SUM(C16:C19)</f>
        <v>0</v>
      </c>
      <c r="D20" s="659">
        <f>SUM(D16:D19)</f>
        <v>0</v>
      </c>
      <c r="E20" s="670" t="e">
        <f t="shared" si="3"/>
        <v>#DIV/0!</v>
      </c>
      <c r="F20" s="659">
        <f>SUM(F16:F19)</f>
        <v>0</v>
      </c>
      <c r="G20" s="659">
        <f>SUM(G16:G19)</f>
        <v>0</v>
      </c>
      <c r="H20" s="670" t="e">
        <f>SUM(G20/F20*100)</f>
        <v>#DIV/0!</v>
      </c>
      <c r="I20" s="653">
        <f>SUM(C20+F20)</f>
        <v>0</v>
      </c>
      <c r="J20" s="653">
        <f>SUM(D20+G20)</f>
        <v>0</v>
      </c>
      <c r="K20" s="670" t="e">
        <f>SUM(J20/I20*100)</f>
        <v>#DIV/0!</v>
      </c>
    </row>
    <row r="21" spans="1:11" ht="21" customHeight="1" thickTop="1">
      <c r="A21" s="651" t="s">
        <v>703</v>
      </c>
      <c r="B21" s="652"/>
      <c r="C21" s="660">
        <f>SUM(C14+C20)</f>
        <v>19525</v>
      </c>
      <c r="D21" s="660">
        <f>SUM(D14+D20)</f>
        <v>14918</v>
      </c>
      <c r="E21" s="670">
        <f t="shared" si="3"/>
        <v>76.404609475032018</v>
      </c>
      <c r="F21" s="660">
        <f>SUM(F14+F20)</f>
        <v>0</v>
      </c>
      <c r="G21" s="660">
        <f>SUM(G14+G20)</f>
        <v>0</v>
      </c>
      <c r="H21" s="670" t="e">
        <f>SUM(G21/F21*100)</f>
        <v>#DIV/0!</v>
      </c>
      <c r="I21" s="653">
        <f>SUM(C21+F21)</f>
        <v>19525</v>
      </c>
      <c r="J21" s="653">
        <f>SUM(D21+G21)</f>
        <v>14918</v>
      </c>
      <c r="K21" s="672">
        <f t="shared" ref="K21" si="4">SUM(J21/I21*100)</f>
        <v>76.404609475032018</v>
      </c>
    </row>
    <row r="22" spans="1:11" s="234" customFormat="1" ht="33.75" customHeight="1">
      <c r="A22" s="1807" t="s">
        <v>704</v>
      </c>
      <c r="B22" s="1807"/>
      <c r="C22" s="1807"/>
      <c r="D22" s="1807"/>
      <c r="E22" s="1807"/>
      <c r="F22" s="1807"/>
      <c r="G22" s="1807"/>
      <c r="H22" s="1807"/>
      <c r="I22" s="1807"/>
      <c r="J22" s="1807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J22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K20" sqref="K20"/>
    </sheetView>
  </sheetViews>
  <sheetFormatPr defaultRowHeight="12.75"/>
  <cols>
    <col min="1" max="1" width="13.140625" style="84" customWidth="1"/>
    <col min="2" max="2" width="20" style="84" customWidth="1"/>
    <col min="3" max="3" width="10.42578125" style="84" customWidth="1"/>
    <col min="4" max="4" width="9.5703125" style="84" customWidth="1"/>
    <col min="5" max="5" width="10.28515625" style="84" customWidth="1"/>
    <col min="6" max="6" width="8.42578125" style="84" customWidth="1"/>
    <col min="7" max="7" width="9.7109375" style="84" customWidth="1"/>
    <col min="8" max="8" width="10.42578125" style="84" customWidth="1"/>
    <col min="9" max="9" width="9.42578125" style="84" customWidth="1"/>
    <col min="10" max="10" width="9.5703125" style="84" customWidth="1"/>
    <col min="11" max="11" width="10.7109375" style="84" customWidth="1"/>
    <col min="12" max="16384" width="9.140625" style="84"/>
  </cols>
  <sheetData>
    <row r="1" spans="1:11" ht="15.75">
      <c r="A1" s="892"/>
      <c r="B1" s="893" t="s">
        <v>914</v>
      </c>
      <c r="C1" s="66" t="s">
        <v>691</v>
      </c>
      <c r="D1" s="7"/>
      <c r="E1" s="7"/>
      <c r="F1" s="7"/>
      <c r="G1" s="10"/>
      <c r="H1" s="10"/>
      <c r="I1" s="13"/>
    </row>
    <row r="2" spans="1:11" ht="14.25">
      <c r="A2" s="892"/>
      <c r="B2" s="893" t="s">
        <v>916</v>
      </c>
      <c r="C2" s="894">
        <v>6113079</v>
      </c>
      <c r="D2" s="10"/>
      <c r="E2" s="10"/>
      <c r="F2" s="10"/>
      <c r="G2" s="10"/>
      <c r="H2" s="10"/>
      <c r="I2" s="13"/>
    </row>
    <row r="3" spans="1:11" ht="14.25">
      <c r="A3" s="892"/>
      <c r="B3" s="895"/>
      <c r="C3" s="354" t="s">
        <v>365</v>
      </c>
      <c r="D3" s="10"/>
      <c r="E3" s="10"/>
      <c r="F3" s="10"/>
      <c r="G3" s="10"/>
      <c r="H3" s="10"/>
      <c r="I3" s="13"/>
    </row>
    <row r="4" spans="1:11" ht="15.75">
      <c r="A4" s="892"/>
      <c r="B4" s="896" t="s">
        <v>918</v>
      </c>
      <c r="C4" s="891" t="s">
        <v>902</v>
      </c>
      <c r="D4" s="891"/>
      <c r="E4" s="891"/>
      <c r="F4" s="891"/>
      <c r="G4" s="861"/>
      <c r="H4" s="861"/>
      <c r="I4" s="861"/>
    </row>
    <row r="5" spans="1:11" ht="15.75">
      <c r="A5" s="892"/>
      <c r="B5" s="897" t="s">
        <v>692</v>
      </c>
      <c r="C5" s="898" t="s">
        <v>708</v>
      </c>
      <c r="D5" s="88"/>
      <c r="E5" s="88"/>
      <c r="F5" s="891"/>
      <c r="G5" s="861"/>
      <c r="H5" s="861"/>
      <c r="I5" s="861"/>
    </row>
    <row r="6" spans="1:11" ht="15.75">
      <c r="A6" s="889"/>
      <c r="B6" s="890"/>
      <c r="C6" s="891"/>
      <c r="D6" s="891"/>
      <c r="E6" s="891"/>
      <c r="F6" s="891"/>
      <c r="G6" s="861"/>
      <c r="H6" s="861"/>
      <c r="I6" s="861"/>
    </row>
    <row r="8" spans="1:11" ht="21.75" customHeight="1">
      <c r="A8" s="1769" t="s">
        <v>694</v>
      </c>
      <c r="B8" s="1769" t="s">
        <v>695</v>
      </c>
      <c r="C8" s="1808" t="s">
        <v>696</v>
      </c>
      <c r="D8" s="1809"/>
      <c r="E8" s="1810"/>
      <c r="F8" s="1808" t="s">
        <v>697</v>
      </c>
      <c r="G8" s="1809"/>
      <c r="H8" s="1810"/>
      <c r="I8" s="1811" t="s">
        <v>3906</v>
      </c>
      <c r="J8" s="1812"/>
      <c r="K8" s="1813"/>
    </row>
    <row r="9" spans="1:11" ht="32.25" customHeight="1" thickBot="1">
      <c r="A9" s="1770"/>
      <c r="B9" s="1770"/>
      <c r="C9" s="472" t="s">
        <v>1382</v>
      </c>
      <c r="D9" s="540" t="s">
        <v>372</v>
      </c>
      <c r="E9" s="486" t="s">
        <v>3941</v>
      </c>
      <c r="F9" s="472" t="s">
        <v>1382</v>
      </c>
      <c r="G9" s="540" t="s">
        <v>372</v>
      </c>
      <c r="H9" s="486" t="s">
        <v>3941</v>
      </c>
      <c r="I9" s="640" t="s">
        <v>1382</v>
      </c>
      <c r="J9" s="969" t="s">
        <v>372</v>
      </c>
      <c r="K9" s="641" t="s">
        <v>3941</v>
      </c>
    </row>
    <row r="10" spans="1:11" ht="36" customHeight="1" thickTop="1">
      <c r="A10" s="312" t="s">
        <v>709</v>
      </c>
      <c r="B10" s="313" t="s">
        <v>2425</v>
      </c>
      <c r="C10" s="645">
        <v>3088</v>
      </c>
      <c r="D10" s="644">
        <v>2316</v>
      </c>
      <c r="E10" s="661">
        <f>SUM(D10/C10*100)</f>
        <v>75</v>
      </c>
      <c r="F10" s="645">
        <v>0</v>
      </c>
      <c r="G10" s="488"/>
      <c r="H10" s="661" t="e">
        <f>SUM(G10/F10*100)</f>
        <v>#DIV/0!</v>
      </c>
      <c r="I10" s="531">
        <f t="shared" ref="I10:J12" si="0">C10+F10</f>
        <v>3088</v>
      </c>
      <c r="J10" s="531">
        <f t="shared" si="0"/>
        <v>2316</v>
      </c>
      <c r="K10" s="679">
        <f>SUM(J10/I10*100)</f>
        <v>75</v>
      </c>
    </row>
    <row r="11" spans="1:11" ht="48" customHeight="1">
      <c r="A11" s="312" t="s">
        <v>2426</v>
      </c>
      <c r="B11" s="313" t="s">
        <v>2427</v>
      </c>
      <c r="C11" s="564">
        <v>3969</v>
      </c>
      <c r="D11" s="564">
        <v>2696</v>
      </c>
      <c r="E11" s="675">
        <f t="shared" ref="E11:E20" si="1">SUM(D11/C11*100)</f>
        <v>67.92642983119174</v>
      </c>
      <c r="F11" s="564">
        <v>0</v>
      </c>
      <c r="G11" s="477"/>
      <c r="H11" s="675" t="e">
        <f>SUM(G11/F11*100)</f>
        <v>#DIV/0!</v>
      </c>
      <c r="I11" s="648">
        <f t="shared" si="0"/>
        <v>3969</v>
      </c>
      <c r="J11" s="648">
        <f t="shared" si="0"/>
        <v>2696</v>
      </c>
      <c r="K11" s="677">
        <f>SUM(J11/I11*100)</f>
        <v>67.92642983119174</v>
      </c>
    </row>
    <row r="12" spans="1:11" s="85" customFormat="1" ht="21.75" customHeight="1">
      <c r="A12" s="483"/>
      <c r="B12" s="649"/>
      <c r="C12" s="477"/>
      <c r="D12" s="564"/>
      <c r="E12" s="675" t="e">
        <f t="shared" si="1"/>
        <v>#DIV/0!</v>
      </c>
      <c r="F12" s="564"/>
      <c r="G12" s="564"/>
      <c r="H12" s="675" t="e">
        <f>SUM(G12/F12*100)</f>
        <v>#DIV/0!</v>
      </c>
      <c r="I12" s="648">
        <f t="shared" si="0"/>
        <v>0</v>
      </c>
      <c r="J12" s="648">
        <f t="shared" si="0"/>
        <v>0</v>
      </c>
      <c r="K12" s="677" t="e">
        <f>SUM(J12/I12*100)</f>
        <v>#DIV/0!</v>
      </c>
    </row>
    <row r="13" spans="1:11" s="85" customFormat="1" ht="15.75" customHeight="1">
      <c r="A13" s="651" t="s">
        <v>3906</v>
      </c>
      <c r="B13" s="652"/>
      <c r="C13" s="669">
        <f>SUM(C10:C11)</f>
        <v>7057</v>
      </c>
      <c r="D13" s="653">
        <f>SUM(D10:D12)</f>
        <v>5012</v>
      </c>
      <c r="E13" s="677">
        <f t="shared" si="1"/>
        <v>71.021680600821881</v>
      </c>
      <c r="F13" s="653">
        <f>SUM(F10:F10)</f>
        <v>0</v>
      </c>
      <c r="G13" s="653">
        <f>SUM(G10:G12)</f>
        <v>0</v>
      </c>
      <c r="H13" s="677" t="e">
        <f>SUM(G13/F13*100)</f>
        <v>#DIV/0!</v>
      </c>
      <c r="I13" s="653">
        <f>SUM(C13+F13)</f>
        <v>7057</v>
      </c>
      <c r="J13" s="653">
        <f>SUM(D13+G13)</f>
        <v>5012</v>
      </c>
      <c r="K13" s="677">
        <f>SUM(J13/I13*100)</f>
        <v>71.021680600821881</v>
      </c>
    </row>
    <row r="14" spans="1:11" s="85" customFormat="1" ht="12.75" customHeight="1">
      <c r="A14" s="654" t="s">
        <v>702</v>
      </c>
      <c r="B14" s="655"/>
      <c r="C14" s="473"/>
      <c r="D14" s="473"/>
      <c r="E14" s="473"/>
      <c r="F14" s="473"/>
      <c r="G14" s="473"/>
      <c r="H14" s="473"/>
      <c r="I14" s="595"/>
      <c r="J14" s="596"/>
      <c r="K14" s="678"/>
    </row>
    <row r="15" spans="1:11" s="231" customFormat="1" ht="12.75" customHeight="1">
      <c r="A15" s="979">
        <v>280005</v>
      </c>
      <c r="B15" s="979" t="s">
        <v>4489</v>
      </c>
      <c r="C15" s="980"/>
      <c r="D15" s="980"/>
      <c r="E15" s="980"/>
      <c r="F15" s="980"/>
      <c r="G15" s="980"/>
      <c r="H15" s="980"/>
      <c r="I15" s="981"/>
      <c r="J15" s="981"/>
      <c r="K15" s="981"/>
    </row>
    <row r="16" spans="1:11" s="231" customFormat="1" ht="12.75" customHeight="1">
      <c r="A16" s="979">
        <v>280006</v>
      </c>
      <c r="B16" s="979" t="s">
        <v>4490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>
      <c r="A17" s="979">
        <v>280007</v>
      </c>
      <c r="B17" s="979" t="s">
        <v>4491</v>
      </c>
      <c r="C17" s="982"/>
      <c r="D17" s="982"/>
      <c r="E17" s="982"/>
      <c r="F17" s="982"/>
      <c r="G17" s="982"/>
      <c r="H17" s="982"/>
      <c r="I17" s="981"/>
      <c r="J17" s="981"/>
      <c r="K17" s="981"/>
    </row>
    <row r="18" spans="1:11" s="231" customFormat="1">
      <c r="A18" s="979">
        <v>280008</v>
      </c>
      <c r="B18" s="979" t="s">
        <v>4492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85" customFormat="1" ht="13.5" customHeight="1">
      <c r="A19" s="651" t="s">
        <v>3906</v>
      </c>
      <c r="B19" s="652"/>
      <c r="C19" s="659">
        <f>SUM(C15:C18)</f>
        <v>0</v>
      </c>
      <c r="D19" s="659">
        <f>SUM(D15:D18)</f>
        <v>0</v>
      </c>
      <c r="E19" s="677" t="e">
        <f t="shared" si="1"/>
        <v>#DIV/0!</v>
      </c>
      <c r="F19" s="659">
        <f>SUM(F15:F18)</f>
        <v>0</v>
      </c>
      <c r="G19" s="659">
        <f>SUM(G15:G18)</f>
        <v>0</v>
      </c>
      <c r="H19" s="677" t="e">
        <f>SUM(G19/F19*100)</f>
        <v>#DIV/0!</v>
      </c>
      <c r="I19" s="653">
        <f>SUM(C19+F19)</f>
        <v>0</v>
      </c>
      <c r="J19" s="653">
        <f>SUM(D19+G19)</f>
        <v>0</v>
      </c>
      <c r="K19" s="677" t="e">
        <f>SUM(J19/I19*100)</f>
        <v>#DIV/0!</v>
      </c>
    </row>
    <row r="20" spans="1:11" ht="16.5" customHeight="1">
      <c r="A20" s="651" t="s">
        <v>703</v>
      </c>
      <c r="B20" s="652"/>
      <c r="C20" s="660">
        <f>SUM(C13+C19)</f>
        <v>7057</v>
      </c>
      <c r="D20" s="660">
        <f>SUM(D13+D19)</f>
        <v>5012</v>
      </c>
      <c r="E20" s="677">
        <f t="shared" si="1"/>
        <v>71.021680600821881</v>
      </c>
      <c r="F20" s="660">
        <f>SUM(F13+F19)</f>
        <v>0</v>
      </c>
      <c r="G20" s="660">
        <f>SUM(G13+G19)</f>
        <v>0</v>
      </c>
      <c r="H20" s="677" t="e">
        <f>SUM(G20/F20*100)</f>
        <v>#DIV/0!</v>
      </c>
      <c r="I20" s="653">
        <f>SUM(C20+F20)</f>
        <v>7057</v>
      </c>
      <c r="J20" s="653">
        <f>SUM(D20+G20)</f>
        <v>5012</v>
      </c>
      <c r="K20" s="677">
        <f>SUM(J20/I20*100)</f>
        <v>71.021680600821881</v>
      </c>
    </row>
    <row r="21" spans="1:11" s="86" customFormat="1" ht="33.75" customHeight="1">
      <c r="A21" s="1814" t="s">
        <v>704</v>
      </c>
      <c r="B21" s="1814"/>
      <c r="C21" s="1814"/>
      <c r="D21" s="1814"/>
      <c r="E21" s="1814"/>
      <c r="F21" s="1814"/>
      <c r="G21" s="1814"/>
      <c r="H21" s="1814"/>
      <c r="I21" s="1814"/>
      <c r="J21" s="1814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A21:J21"/>
    <mergeCell ref="A8:A9"/>
    <mergeCell ref="B8:B9"/>
    <mergeCell ref="C8:E8"/>
    <mergeCell ref="F8:H8"/>
    <mergeCell ref="I8:K8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N9" sqref="N9"/>
    </sheetView>
  </sheetViews>
  <sheetFormatPr defaultRowHeight="12.75"/>
  <cols>
    <col min="1" max="1" width="10" style="213" customWidth="1"/>
    <col min="2" max="2" width="16.5703125" style="213" customWidth="1"/>
    <col min="3" max="3" width="10.7109375" style="213" customWidth="1"/>
    <col min="4" max="4" width="9.5703125" style="213" customWidth="1"/>
    <col min="5" max="5" width="10.42578125" style="213" bestFit="1" customWidth="1"/>
    <col min="6" max="6" width="9.42578125" style="213" customWidth="1"/>
    <col min="7" max="7" width="9.140625" style="213"/>
    <col min="8" max="8" width="10.42578125" style="213" bestFit="1" customWidth="1"/>
    <col min="9" max="9" width="8.42578125" style="213" customWidth="1"/>
    <col min="10" max="10" width="9.140625" style="213"/>
    <col min="11" max="11" width="10.28515625" style="213" customWidth="1"/>
    <col min="12" max="16384" width="9.140625" style="213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192"/>
    </row>
    <row r="2" spans="1:11" ht="14.25">
      <c r="A2" s="187"/>
      <c r="B2" s="188" t="s">
        <v>916</v>
      </c>
      <c r="C2" s="223">
        <v>6113079</v>
      </c>
      <c r="D2" s="190"/>
      <c r="E2" s="190"/>
      <c r="F2" s="190"/>
      <c r="G2" s="190"/>
      <c r="H2" s="190"/>
      <c r="I2" s="191"/>
      <c r="J2" s="19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192"/>
    </row>
    <row r="4" spans="1:11" ht="15.75">
      <c r="A4" s="187"/>
      <c r="B4" s="188" t="s">
        <v>918</v>
      </c>
      <c r="C4" s="224" t="s">
        <v>902</v>
      </c>
      <c r="D4" s="225"/>
      <c r="E4" s="225"/>
      <c r="F4" s="225"/>
      <c r="G4" s="196"/>
      <c r="H4" s="196"/>
      <c r="I4" s="197"/>
      <c r="J4" s="198"/>
    </row>
    <row r="5" spans="1:11" ht="15.75">
      <c r="A5" s="187"/>
      <c r="B5" s="188" t="s">
        <v>692</v>
      </c>
      <c r="C5" s="224" t="s">
        <v>710</v>
      </c>
      <c r="D5" s="225"/>
      <c r="E5" s="225"/>
      <c r="F5" s="225"/>
      <c r="G5" s="196"/>
      <c r="H5" s="196"/>
      <c r="I5" s="197"/>
      <c r="J5" s="198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9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680" t="s">
        <v>699</v>
      </c>
      <c r="C9" s="644">
        <v>908</v>
      </c>
      <c r="D9" s="645">
        <v>0</v>
      </c>
      <c r="E9" s="663">
        <f>SUM(D9/C9*100)</f>
        <v>0</v>
      </c>
      <c r="F9" s="972">
        <v>0</v>
      </c>
      <c r="G9" s="972"/>
      <c r="H9" s="663" t="e">
        <f>SUM(G9/F9*100)</f>
        <v>#DIV/0!</v>
      </c>
      <c r="I9" s="531">
        <f t="shared" ref="I9:J22" si="0">C9+F9</f>
        <v>908</v>
      </c>
      <c r="J9" s="970">
        <f t="shared" si="0"/>
        <v>0</v>
      </c>
      <c r="K9" s="971">
        <f t="shared" ref="K9:K22" si="1">SUM(J9/I9*100)</f>
        <v>0</v>
      </c>
    </row>
    <row r="10" spans="1:11" ht="34.5" customHeight="1">
      <c r="A10" s="312" t="s">
        <v>700</v>
      </c>
      <c r="B10" s="313" t="s">
        <v>701</v>
      </c>
      <c r="C10" s="646">
        <v>224</v>
      </c>
      <c r="D10" s="647">
        <v>0</v>
      </c>
      <c r="E10" s="662">
        <f t="shared" ref="E10:E22" si="2">SUM(D10/C10*100)</f>
        <v>0</v>
      </c>
      <c r="F10" s="647">
        <v>0</v>
      </c>
      <c r="G10" s="647"/>
      <c r="H10" s="662" t="e">
        <f t="shared" ref="H10:H15" si="3">SUM(G10/F10*100)</f>
        <v>#DIV/0!</v>
      </c>
      <c r="I10" s="648">
        <f t="shared" si="0"/>
        <v>224</v>
      </c>
      <c r="J10" s="648">
        <f t="shared" si="0"/>
        <v>0</v>
      </c>
      <c r="K10" s="665">
        <f t="shared" si="1"/>
        <v>0</v>
      </c>
    </row>
    <row r="11" spans="1:11" ht="11.1" customHeight="1">
      <c r="A11" s="483"/>
      <c r="B11" s="681"/>
      <c r="C11" s="477"/>
      <c r="D11" s="564"/>
      <c r="E11" s="662" t="e">
        <f t="shared" si="2"/>
        <v>#DIV/0!</v>
      </c>
      <c r="F11" s="564"/>
      <c r="G11" s="564"/>
      <c r="H11" s="662" t="e">
        <f t="shared" si="3"/>
        <v>#DIV/0!</v>
      </c>
      <c r="I11" s="648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ht="11.1" customHeight="1">
      <c r="A12" s="483"/>
      <c r="B12" s="649"/>
      <c r="C12" s="477"/>
      <c r="D12" s="564"/>
      <c r="E12" s="662" t="e">
        <f t="shared" si="2"/>
        <v>#DIV/0!</v>
      </c>
      <c r="F12" s="564"/>
      <c r="G12" s="564"/>
      <c r="H12" s="662" t="e">
        <f t="shared" si="3"/>
        <v>#DIV/0!</v>
      </c>
      <c r="I12" s="648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ht="11.1" customHeight="1">
      <c r="A13" s="483"/>
      <c r="B13" s="649"/>
      <c r="C13" s="477"/>
      <c r="D13" s="564"/>
      <c r="E13" s="662" t="e">
        <f t="shared" si="2"/>
        <v>#DIV/0!</v>
      </c>
      <c r="F13" s="564"/>
      <c r="G13" s="564"/>
      <c r="H13" s="662" t="e">
        <f t="shared" si="3"/>
        <v>#DIV/0!</v>
      </c>
      <c r="I13" s="648">
        <f t="shared" si="0"/>
        <v>0</v>
      </c>
      <c r="J13" s="648">
        <f t="shared" si="0"/>
        <v>0</v>
      </c>
      <c r="K13" s="665" t="e">
        <f t="shared" si="1"/>
        <v>#DIV/0!</v>
      </c>
    </row>
    <row r="14" spans="1:11" s="231" customFormat="1" ht="11.1" customHeight="1">
      <c r="A14" s="483"/>
      <c r="B14" s="649"/>
      <c r="C14" s="477"/>
      <c r="D14" s="564"/>
      <c r="E14" s="662" t="e">
        <f t="shared" si="2"/>
        <v>#DIV/0!</v>
      </c>
      <c r="F14" s="564"/>
      <c r="G14" s="564"/>
      <c r="H14" s="662" t="e">
        <f t="shared" si="3"/>
        <v>#DIV/0!</v>
      </c>
      <c r="I14" s="648">
        <f t="shared" si="0"/>
        <v>0</v>
      </c>
      <c r="J14" s="648">
        <f t="shared" si="0"/>
        <v>0</v>
      </c>
      <c r="K14" s="665" t="e">
        <f t="shared" si="1"/>
        <v>#DIV/0!</v>
      </c>
    </row>
    <row r="15" spans="1:11" s="231" customFormat="1" ht="16.5" customHeight="1">
      <c r="A15" s="651" t="s">
        <v>3906</v>
      </c>
      <c r="B15" s="652"/>
      <c r="C15" s="669">
        <f>SUM(C9:C12)</f>
        <v>1132</v>
      </c>
      <c r="D15" s="653">
        <f>SUM(D9:D12)</f>
        <v>0</v>
      </c>
      <c r="E15" s="665">
        <f t="shared" si="2"/>
        <v>0</v>
      </c>
      <c r="F15" s="653">
        <f>SUM(F9:F12)</f>
        <v>0</v>
      </c>
      <c r="G15" s="653">
        <f>SUM(G9:G12)</f>
        <v>0</v>
      </c>
      <c r="H15" s="665" t="e">
        <f t="shared" si="3"/>
        <v>#DIV/0!</v>
      </c>
      <c r="I15" s="653">
        <f>SUM(C15+F15)</f>
        <v>1132</v>
      </c>
      <c r="J15" s="648">
        <f t="shared" si="0"/>
        <v>0</v>
      </c>
      <c r="K15" s="665">
        <f t="shared" si="1"/>
        <v>0</v>
      </c>
    </row>
    <row r="16" spans="1:11" s="231" customFormat="1" ht="12.75" customHeight="1">
      <c r="A16" s="654" t="s">
        <v>702</v>
      </c>
      <c r="B16" s="655"/>
      <c r="C16" s="655"/>
      <c r="D16" s="655"/>
      <c r="E16" s="655"/>
      <c r="F16" s="655"/>
      <c r="G16" s="655"/>
      <c r="H16" s="655"/>
      <c r="I16" s="655"/>
      <c r="J16" s="648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231" customFormat="1" ht="15.75" customHeight="1">
      <c r="A21" s="651" t="s">
        <v>3906</v>
      </c>
      <c r="B21" s="652"/>
      <c r="C21" s="659">
        <f>SUM(C17:C20)</f>
        <v>0</v>
      </c>
      <c r="D21" s="659">
        <f>SUM(D17:D20)</f>
        <v>0</v>
      </c>
      <c r="E21" s="665" t="e">
        <f t="shared" si="2"/>
        <v>#DIV/0!</v>
      </c>
      <c r="F21" s="659">
        <f>SUM(F17:F20)</f>
        <v>0</v>
      </c>
      <c r="G21" s="659">
        <f>SUM(G17:G20)</f>
        <v>0</v>
      </c>
      <c r="H21" s="665" t="e">
        <f>SUM(G21/F21*100)</f>
        <v>#DIV/0!</v>
      </c>
      <c r="I21" s="653">
        <f>SUM(C21+F21)</f>
        <v>0</v>
      </c>
      <c r="J21" s="648">
        <f t="shared" si="0"/>
        <v>0</v>
      </c>
      <c r="K21" s="665" t="e">
        <f t="shared" si="1"/>
        <v>#DIV/0!</v>
      </c>
    </row>
    <row r="22" spans="1:11" ht="18" customHeight="1">
      <c r="A22" s="651" t="s">
        <v>703</v>
      </c>
      <c r="B22" s="652"/>
      <c r="C22" s="660">
        <f>SUM(C15+C21)</f>
        <v>1132</v>
      </c>
      <c r="D22" s="660">
        <f>SUM(D15+D21)</f>
        <v>0</v>
      </c>
      <c r="E22" s="665">
        <f t="shared" si="2"/>
        <v>0</v>
      </c>
      <c r="F22" s="660">
        <f>SUM(F15+F21)</f>
        <v>0</v>
      </c>
      <c r="G22" s="660">
        <f>SUM(G15+G21)</f>
        <v>0</v>
      </c>
      <c r="H22" s="665" t="e">
        <f>SUM(G22/F22*100)</f>
        <v>#DIV/0!</v>
      </c>
      <c r="I22" s="653">
        <f>SUM(C22+F22)</f>
        <v>1132</v>
      </c>
      <c r="J22" s="785">
        <f t="shared" si="0"/>
        <v>0</v>
      </c>
      <c r="K22" s="786">
        <f t="shared" si="1"/>
        <v>0</v>
      </c>
    </row>
    <row r="23" spans="1:11" ht="30" customHeight="1">
      <c r="A23" s="222" t="s">
        <v>174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</row>
    <row r="24" spans="1:11" ht="30" customHeight="1">
      <c r="A24" s="222" t="s">
        <v>168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</row>
    <row r="25" spans="1:1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</row>
    <row r="26" spans="1:11" ht="11.1" customHeight="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5">
    <mergeCell ref="I7:K7"/>
    <mergeCell ref="A7:A8"/>
    <mergeCell ref="B7:B8"/>
    <mergeCell ref="C7:E7"/>
    <mergeCell ref="F7:H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K22" sqref="K22"/>
    </sheetView>
  </sheetViews>
  <sheetFormatPr defaultRowHeight="12.75"/>
  <cols>
    <col min="1" max="1" width="13.140625" style="84" customWidth="1"/>
    <col min="2" max="2" width="20" style="84" customWidth="1"/>
    <col min="3" max="4" width="9.7109375" style="84" customWidth="1"/>
    <col min="5" max="5" width="10.42578125" style="84" bestFit="1" customWidth="1"/>
    <col min="6" max="6" width="9" style="84" customWidth="1"/>
    <col min="7" max="7" width="9.28515625" style="84" customWidth="1"/>
    <col min="8" max="8" width="10.42578125" style="84" bestFit="1" customWidth="1"/>
    <col min="9" max="10" width="9.140625" style="84"/>
    <col min="11" max="11" width="9.285156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711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 thickBot="1">
      <c r="A9" s="316" t="s">
        <v>698</v>
      </c>
      <c r="B9" s="680" t="s">
        <v>699</v>
      </c>
      <c r="C9" s="683">
        <v>5310</v>
      </c>
      <c r="D9" s="683">
        <v>3880</v>
      </c>
      <c r="E9" s="684">
        <f>SUM(D9/C9*100)</f>
        <v>73.069679849340858</v>
      </c>
      <c r="F9" s="972">
        <v>0</v>
      </c>
      <c r="G9" s="972"/>
      <c r="H9" s="684" t="e">
        <f>SUM(G9/F9*100)</f>
        <v>#DIV/0!</v>
      </c>
      <c r="I9" s="531">
        <f t="shared" ref="I9:J22" si="0">C9+F9</f>
        <v>5310</v>
      </c>
      <c r="J9" s="970">
        <f t="shared" si="0"/>
        <v>3880</v>
      </c>
      <c r="K9" s="971">
        <f t="shared" ref="K9:K22" si="1">SUM(J9/I9*100)</f>
        <v>73.069679849340858</v>
      </c>
    </row>
    <row r="10" spans="1:11" ht="34.5" customHeight="1" thickTop="1">
      <c r="A10" s="316" t="s">
        <v>700</v>
      </c>
      <c r="B10" s="313" t="s">
        <v>701</v>
      </c>
      <c r="C10" s="685">
        <v>1180</v>
      </c>
      <c r="D10" s="685">
        <v>876</v>
      </c>
      <c r="E10" s="668">
        <f t="shared" ref="E10:E22" si="2">SUM(D10/C10*100)</f>
        <v>74.237288135593218</v>
      </c>
      <c r="F10" s="647">
        <v>0</v>
      </c>
      <c r="G10" s="647"/>
      <c r="H10" s="668" t="e">
        <f t="shared" ref="H10:H22" si="3">SUM(G10/F10*100)</f>
        <v>#DIV/0!</v>
      </c>
      <c r="I10" s="648">
        <f t="shared" si="0"/>
        <v>1180</v>
      </c>
      <c r="J10" s="648">
        <f t="shared" si="0"/>
        <v>876</v>
      </c>
      <c r="K10" s="971">
        <f t="shared" si="1"/>
        <v>74.237288135593218</v>
      </c>
    </row>
    <row r="11" spans="1:11" ht="11.1" customHeight="1">
      <c r="A11" s="483"/>
      <c r="B11" s="649"/>
      <c r="C11" s="477"/>
      <c r="D11" s="564"/>
      <c r="E11" s="668" t="e">
        <f t="shared" si="2"/>
        <v>#DIV/0!</v>
      </c>
      <c r="F11" s="564"/>
      <c r="G11" s="564"/>
      <c r="H11" s="668" t="e">
        <f t="shared" si="3"/>
        <v>#DIV/0!</v>
      </c>
      <c r="I11" s="648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ht="11.1" customHeight="1">
      <c r="A12" s="483"/>
      <c r="B12" s="649"/>
      <c r="C12" s="477"/>
      <c r="D12" s="564"/>
      <c r="E12" s="668" t="e">
        <f t="shared" si="2"/>
        <v>#DIV/0!</v>
      </c>
      <c r="F12" s="564"/>
      <c r="G12" s="564"/>
      <c r="H12" s="668" t="e">
        <f t="shared" si="3"/>
        <v>#DIV/0!</v>
      </c>
      <c r="I12" s="648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ht="11.1" customHeight="1">
      <c r="A13" s="483"/>
      <c r="B13" s="649"/>
      <c r="C13" s="477"/>
      <c r="D13" s="564"/>
      <c r="E13" s="668" t="e">
        <f t="shared" si="2"/>
        <v>#DIV/0!</v>
      </c>
      <c r="F13" s="564"/>
      <c r="G13" s="564"/>
      <c r="H13" s="668" t="e">
        <f t="shared" si="3"/>
        <v>#DIV/0!</v>
      </c>
      <c r="I13" s="648">
        <f t="shared" si="0"/>
        <v>0</v>
      </c>
      <c r="J13" s="648">
        <f t="shared" si="0"/>
        <v>0</v>
      </c>
      <c r="K13" s="665" t="e">
        <f t="shared" si="1"/>
        <v>#DIV/0!</v>
      </c>
    </row>
    <row r="14" spans="1:11" s="85" customFormat="1" ht="11.1" customHeight="1">
      <c r="A14" s="483"/>
      <c r="B14" s="649"/>
      <c r="C14" s="477"/>
      <c r="D14" s="564"/>
      <c r="E14" s="668" t="e">
        <f t="shared" si="2"/>
        <v>#DIV/0!</v>
      </c>
      <c r="F14" s="564"/>
      <c r="G14" s="564"/>
      <c r="H14" s="668" t="e">
        <f t="shared" si="3"/>
        <v>#DIV/0!</v>
      </c>
      <c r="I14" s="648">
        <f t="shared" si="0"/>
        <v>0</v>
      </c>
      <c r="J14" s="648">
        <f t="shared" si="0"/>
        <v>0</v>
      </c>
      <c r="K14" s="665" t="e">
        <f t="shared" si="1"/>
        <v>#DIV/0!</v>
      </c>
    </row>
    <row r="15" spans="1:11" s="85" customFormat="1" ht="15.75" customHeight="1">
      <c r="A15" s="651" t="s">
        <v>3906</v>
      </c>
      <c r="B15" s="652"/>
      <c r="C15" s="669">
        <f>SUM(C9:C12)</f>
        <v>6490</v>
      </c>
      <c r="D15" s="653">
        <f>SUM(D9:D12)</f>
        <v>4756</v>
      </c>
      <c r="E15" s="670">
        <f t="shared" si="2"/>
        <v>73.281972265023114</v>
      </c>
      <c r="F15" s="653">
        <f>SUM(F9:F12)</f>
        <v>0</v>
      </c>
      <c r="G15" s="653">
        <f>SUM(G9:G12)</f>
        <v>0</v>
      </c>
      <c r="H15" s="670" t="e">
        <f t="shared" si="3"/>
        <v>#DIV/0!</v>
      </c>
      <c r="I15" s="653">
        <f>SUM(C15+F15)</f>
        <v>6490</v>
      </c>
      <c r="J15" s="648">
        <f t="shared" si="0"/>
        <v>4756</v>
      </c>
      <c r="K15" s="665">
        <f t="shared" si="1"/>
        <v>73.281972265023114</v>
      </c>
    </row>
    <row r="16" spans="1:11" s="85" customFormat="1" ht="12.75" customHeight="1">
      <c r="A16" s="654" t="s">
        <v>702</v>
      </c>
      <c r="B16" s="655"/>
      <c r="C16" s="655"/>
      <c r="D16" s="655"/>
      <c r="E16" s="668"/>
      <c r="F16" s="655"/>
      <c r="G16" s="655"/>
      <c r="H16" s="668"/>
      <c r="I16" s="655"/>
      <c r="J16" s="648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6.5" customHeight="1" thickBot="1">
      <c r="A21" s="651" t="s">
        <v>3906</v>
      </c>
      <c r="B21" s="652"/>
      <c r="C21" s="659">
        <f>SUM(C17:C20)</f>
        <v>0</v>
      </c>
      <c r="D21" s="659">
        <f>SUM(D17:D20)</f>
        <v>0</v>
      </c>
      <c r="E21" s="670" t="e">
        <f t="shared" si="2"/>
        <v>#DIV/0!</v>
      </c>
      <c r="F21" s="659">
        <f>SUM(F17:F20)</f>
        <v>0</v>
      </c>
      <c r="G21" s="659">
        <f>SUM(G17:G20)</f>
        <v>0</v>
      </c>
      <c r="H21" s="670" t="e">
        <f t="shared" si="3"/>
        <v>#DIV/0!</v>
      </c>
      <c r="I21" s="653">
        <f>SUM(C21+F21)</f>
        <v>0</v>
      </c>
      <c r="J21" s="648">
        <f t="shared" si="0"/>
        <v>0</v>
      </c>
      <c r="K21" s="665" t="e">
        <f t="shared" si="1"/>
        <v>#DIV/0!</v>
      </c>
    </row>
    <row r="22" spans="1:11" ht="16.5" customHeight="1" thickTop="1">
      <c r="A22" s="651" t="s">
        <v>703</v>
      </c>
      <c r="B22" s="652"/>
      <c r="C22" s="660">
        <f>SUM(C15+C21)</f>
        <v>6490</v>
      </c>
      <c r="D22" s="660">
        <f>SUM(D15+D21)</f>
        <v>4756</v>
      </c>
      <c r="E22" s="670">
        <f t="shared" si="2"/>
        <v>73.281972265023114</v>
      </c>
      <c r="F22" s="660">
        <f>SUM(F15+F21)</f>
        <v>0</v>
      </c>
      <c r="G22" s="660">
        <f>SUM(G15+G21)</f>
        <v>0</v>
      </c>
      <c r="H22" s="670" t="e">
        <f t="shared" si="3"/>
        <v>#DIV/0!</v>
      </c>
      <c r="I22" s="653">
        <f>SUM(C22+F22)</f>
        <v>6490</v>
      </c>
      <c r="J22" s="785">
        <f t="shared" si="0"/>
        <v>4756</v>
      </c>
      <c r="K22" s="971">
        <f t="shared" si="1"/>
        <v>73.281972265023114</v>
      </c>
    </row>
    <row r="23" spans="1:11" s="86" customFormat="1" ht="33.75" customHeight="1">
      <c r="A23" s="1814" t="s">
        <v>704</v>
      </c>
      <c r="B23" s="1814"/>
      <c r="C23" s="1814"/>
      <c r="D23" s="1814"/>
      <c r="E23" s="1814"/>
      <c r="F23" s="1814"/>
      <c r="G23" s="1814"/>
      <c r="H23" s="1814"/>
      <c r="I23" s="1814"/>
      <c r="J23" s="1814"/>
      <c r="K23" s="1814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C2:D2"/>
    <mergeCell ref="A23:K23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K22" sqref="K22"/>
    </sheetView>
  </sheetViews>
  <sheetFormatPr defaultRowHeight="12.75"/>
  <cols>
    <col min="1" max="1" width="13.140625" style="84" customWidth="1"/>
    <col min="2" max="2" width="20" style="84" customWidth="1"/>
    <col min="3" max="3" width="9.42578125" style="84" customWidth="1"/>
    <col min="4" max="4" width="9" style="84" customWidth="1"/>
    <col min="5" max="5" width="10.42578125" style="84" bestFit="1" customWidth="1"/>
    <col min="6" max="6" width="9.28515625" style="84" customWidth="1"/>
    <col min="7" max="7" width="9.7109375" style="84" customWidth="1"/>
    <col min="8" max="8" width="10.42578125" style="84" bestFit="1" customWidth="1"/>
    <col min="9" max="10" width="8.5703125" style="84" customWidth="1"/>
    <col min="11" max="11" width="10.285156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712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2"/>
    </row>
    <row r="8" spans="1:11" ht="43.5" customHeight="1" thickBot="1">
      <c r="A8" s="1770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680" t="s">
        <v>699</v>
      </c>
      <c r="C9" s="644">
        <v>7061</v>
      </c>
      <c r="D9" s="686">
        <v>5047</v>
      </c>
      <c r="E9" s="663">
        <f>SUM(D9/C9*100)</f>
        <v>71.477127885568621</v>
      </c>
      <c r="F9" s="972">
        <v>0</v>
      </c>
      <c r="G9" s="972"/>
      <c r="H9" s="663" t="e">
        <f>SUM(G9/F9*100)</f>
        <v>#DIV/0!</v>
      </c>
      <c r="I9" s="531">
        <f t="shared" ref="I9:J22" si="0">C9+F9</f>
        <v>7061</v>
      </c>
      <c r="J9" s="771">
        <f t="shared" si="0"/>
        <v>5047</v>
      </c>
      <c r="K9" s="665">
        <f>SUM(J9/I9*100)</f>
        <v>71.477127885568621</v>
      </c>
    </row>
    <row r="10" spans="1:11" ht="34.5" customHeight="1">
      <c r="A10" s="312" t="s">
        <v>700</v>
      </c>
      <c r="B10" s="313" t="s">
        <v>701</v>
      </c>
      <c r="C10" s="646">
        <v>5933</v>
      </c>
      <c r="D10" s="687">
        <v>4473</v>
      </c>
      <c r="E10" s="662">
        <f t="shared" ref="E10:E22" si="1">SUM(D10/C10*100)</f>
        <v>75.391875948086977</v>
      </c>
      <c r="F10" s="647">
        <v>0</v>
      </c>
      <c r="G10" s="647"/>
      <c r="H10" s="662" t="e">
        <f t="shared" ref="H10:H22" si="2">SUM(G10/F10*100)</f>
        <v>#DIV/0!</v>
      </c>
      <c r="I10" s="648">
        <f t="shared" si="0"/>
        <v>5933</v>
      </c>
      <c r="J10" s="648">
        <f t="shared" si="0"/>
        <v>4473</v>
      </c>
      <c r="K10" s="665">
        <f>SUM(J10/I10*100)</f>
        <v>75.391875948086977</v>
      </c>
    </row>
    <row r="11" spans="1:11" ht="11.1" customHeight="1">
      <c r="A11" s="483"/>
      <c r="B11" s="681"/>
      <c r="C11" s="477"/>
      <c r="D11" s="688"/>
      <c r="E11" s="662" t="e">
        <f t="shared" si="1"/>
        <v>#DIV/0!</v>
      </c>
      <c r="F11" s="564"/>
      <c r="G11" s="564"/>
      <c r="H11" s="662" t="e">
        <f t="shared" si="2"/>
        <v>#DIV/0!</v>
      </c>
      <c r="I11" s="648">
        <f t="shared" si="0"/>
        <v>0</v>
      </c>
      <c r="J11" s="648">
        <f t="shared" si="0"/>
        <v>0</v>
      </c>
      <c r="K11" s="648">
        <f>D11+G11</f>
        <v>0</v>
      </c>
    </row>
    <row r="12" spans="1:11" ht="11.1" customHeight="1">
      <c r="A12" s="483"/>
      <c r="B12" s="649"/>
      <c r="C12" s="477"/>
      <c r="D12" s="688"/>
      <c r="E12" s="662" t="e">
        <f t="shared" si="1"/>
        <v>#DIV/0!</v>
      </c>
      <c r="F12" s="564"/>
      <c r="G12" s="564"/>
      <c r="H12" s="662" t="e">
        <f t="shared" si="2"/>
        <v>#DIV/0!</v>
      </c>
      <c r="I12" s="648">
        <f t="shared" si="0"/>
        <v>0</v>
      </c>
      <c r="J12" s="648">
        <f t="shared" si="0"/>
        <v>0</v>
      </c>
      <c r="K12" s="648">
        <f>D12+G12</f>
        <v>0</v>
      </c>
    </row>
    <row r="13" spans="1:11" ht="11.1" customHeight="1">
      <c r="A13" s="483"/>
      <c r="B13" s="649"/>
      <c r="C13" s="477"/>
      <c r="D13" s="688"/>
      <c r="E13" s="662" t="e">
        <f t="shared" si="1"/>
        <v>#DIV/0!</v>
      </c>
      <c r="F13" s="564"/>
      <c r="G13" s="564"/>
      <c r="H13" s="662" t="e">
        <f t="shared" si="2"/>
        <v>#DIV/0!</v>
      </c>
      <c r="I13" s="648">
        <f t="shared" si="0"/>
        <v>0</v>
      </c>
      <c r="J13" s="648">
        <f t="shared" si="0"/>
        <v>0</v>
      </c>
      <c r="K13" s="648">
        <f>D13+G13</f>
        <v>0</v>
      </c>
    </row>
    <row r="14" spans="1:11" s="85" customFormat="1" ht="11.1" customHeight="1">
      <c r="A14" s="483"/>
      <c r="B14" s="649"/>
      <c r="C14" s="477"/>
      <c r="D14" s="688"/>
      <c r="E14" s="662" t="e">
        <f t="shared" si="1"/>
        <v>#DIV/0!</v>
      </c>
      <c r="F14" s="564"/>
      <c r="G14" s="564"/>
      <c r="H14" s="662" t="e">
        <f t="shared" si="2"/>
        <v>#DIV/0!</v>
      </c>
      <c r="I14" s="648">
        <f t="shared" si="0"/>
        <v>0</v>
      </c>
      <c r="J14" s="648">
        <f t="shared" si="0"/>
        <v>0</v>
      </c>
      <c r="K14" s="648">
        <f>D14+G14</f>
        <v>0</v>
      </c>
    </row>
    <row r="15" spans="1:11" s="85" customFormat="1" ht="16.5" customHeight="1">
      <c r="A15" s="651" t="s">
        <v>3906</v>
      </c>
      <c r="B15" s="652"/>
      <c r="C15" s="669">
        <f>SUM(C9:C12)</f>
        <v>12994</v>
      </c>
      <c r="D15" s="689">
        <f>SUM(D9:D12)</f>
        <v>9520</v>
      </c>
      <c r="E15" s="665">
        <f t="shared" si="1"/>
        <v>73.264583653994151</v>
      </c>
      <c r="F15" s="653">
        <f>SUM(F9:F12)</f>
        <v>0</v>
      </c>
      <c r="G15" s="653">
        <f>SUM(G9:G12)</f>
        <v>0</v>
      </c>
      <c r="H15" s="665" t="e">
        <f t="shared" si="2"/>
        <v>#DIV/0!</v>
      </c>
      <c r="I15" s="653">
        <f>SUM(C15+F15)</f>
        <v>12994</v>
      </c>
      <c r="J15" s="648">
        <f t="shared" si="0"/>
        <v>9520</v>
      </c>
      <c r="K15" s="665">
        <f>SUM(J15/I15*100)</f>
        <v>73.264583653994151</v>
      </c>
    </row>
    <row r="16" spans="1:11" s="85" customFormat="1" ht="12.75" customHeight="1">
      <c r="A16" s="654" t="s">
        <v>702</v>
      </c>
      <c r="B16" s="655"/>
      <c r="C16" s="655"/>
      <c r="D16" s="655"/>
      <c r="E16" s="662"/>
      <c r="F16" s="655"/>
      <c r="G16" s="655"/>
      <c r="H16" s="662"/>
      <c r="I16" s="655"/>
      <c r="J16" s="648"/>
      <c r="K16" s="842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78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78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78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78"/>
    </row>
    <row r="21" spans="1:11" s="85" customFormat="1" ht="13.5" customHeight="1">
      <c r="A21" s="651" t="s">
        <v>3906</v>
      </c>
      <c r="B21" s="652"/>
      <c r="C21" s="659">
        <f>SUM(C17:C20)</f>
        <v>0</v>
      </c>
      <c r="D21" s="691">
        <f>SUM(D17:D20)</f>
        <v>0</v>
      </c>
      <c r="E21" s="665" t="e">
        <f t="shared" si="1"/>
        <v>#DIV/0!</v>
      </c>
      <c r="F21" s="659">
        <f>SUM(F17:F20)</f>
        <v>0</v>
      </c>
      <c r="G21" s="659">
        <f>SUM(G17:G20)</f>
        <v>0</v>
      </c>
      <c r="H21" s="665" t="e">
        <f t="shared" si="2"/>
        <v>#DIV/0!</v>
      </c>
      <c r="I21" s="653">
        <f>SUM(C21+F21)</f>
        <v>0</v>
      </c>
      <c r="J21" s="648">
        <f t="shared" si="0"/>
        <v>0</v>
      </c>
      <c r="K21" s="669">
        <f>SUM(D21+G21)</f>
        <v>0</v>
      </c>
    </row>
    <row r="22" spans="1:11" ht="15.75" customHeight="1">
      <c r="A22" s="651" t="s">
        <v>703</v>
      </c>
      <c r="B22" s="652"/>
      <c r="C22" s="660">
        <f>SUM(C15+C21)</f>
        <v>12994</v>
      </c>
      <c r="D22" s="692">
        <f>SUM(D15+D21)</f>
        <v>9520</v>
      </c>
      <c r="E22" s="665">
        <f t="shared" si="1"/>
        <v>73.264583653994151</v>
      </c>
      <c r="F22" s="660">
        <f>SUM(F15+F21)</f>
        <v>0</v>
      </c>
      <c r="G22" s="660">
        <f>SUM(G15+G21)</f>
        <v>0</v>
      </c>
      <c r="H22" s="665" t="e">
        <f t="shared" si="2"/>
        <v>#DIV/0!</v>
      </c>
      <c r="I22" s="653">
        <f>SUM(C22+F22)</f>
        <v>12994</v>
      </c>
      <c r="J22" s="785">
        <f t="shared" si="0"/>
        <v>9520</v>
      </c>
      <c r="K22" s="665">
        <f>SUM(J22/I22*100)</f>
        <v>73.264583653994151</v>
      </c>
    </row>
    <row r="23" spans="1:11" s="86" customFormat="1" ht="33.75" customHeight="1">
      <c r="A23" s="1814" t="s">
        <v>704</v>
      </c>
      <c r="B23" s="1814"/>
      <c r="C23" s="1814"/>
      <c r="D23" s="1814"/>
      <c r="E23" s="1814"/>
      <c r="F23" s="1814"/>
      <c r="G23" s="1814"/>
      <c r="H23" s="1814"/>
      <c r="I23" s="1814"/>
      <c r="J23" s="1814"/>
      <c r="K23" s="1814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C2:D2"/>
    <mergeCell ref="A23:K23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K22" sqref="K22"/>
    </sheetView>
  </sheetViews>
  <sheetFormatPr defaultRowHeight="12.75"/>
  <cols>
    <col min="1" max="1" width="13.140625" style="84" customWidth="1"/>
    <col min="2" max="2" width="20" style="84" customWidth="1"/>
    <col min="3" max="3" width="10" style="84" customWidth="1"/>
    <col min="4" max="4" width="9" style="84" customWidth="1"/>
    <col min="5" max="5" width="10.42578125" style="84" bestFit="1" customWidth="1"/>
    <col min="6" max="6" width="9.85546875" style="84" customWidth="1"/>
    <col min="7" max="7" width="9.140625" style="84"/>
    <col min="8" max="8" width="10.42578125" style="84" bestFit="1" customWidth="1"/>
    <col min="9" max="10" width="9.42578125" style="84" customWidth="1"/>
    <col min="11" max="11" width="10.425781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713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313" t="s">
        <v>699</v>
      </c>
      <c r="C9" s="644">
        <v>5460</v>
      </c>
      <c r="D9" s="686">
        <v>3974</v>
      </c>
      <c r="E9" s="663">
        <f>SUM(D9/C9*100)</f>
        <v>72.783882783882774</v>
      </c>
      <c r="F9" s="972">
        <v>0</v>
      </c>
      <c r="G9" s="972"/>
      <c r="H9" s="663" t="e">
        <f>SUM(G9/F9*100)</f>
        <v>#DIV/0!</v>
      </c>
      <c r="I9" s="899">
        <f t="shared" ref="I9:J22" si="0">C9+F9</f>
        <v>5460</v>
      </c>
      <c r="J9" s="648">
        <f t="shared" si="0"/>
        <v>3974</v>
      </c>
      <c r="K9" s="665">
        <f t="shared" ref="K9:K22" si="1">SUM(J9/I9*100)</f>
        <v>72.783882783882774</v>
      </c>
    </row>
    <row r="10" spans="1:11" ht="34.5" customHeight="1">
      <c r="A10" s="312" t="s">
        <v>700</v>
      </c>
      <c r="B10" s="313" t="s">
        <v>701</v>
      </c>
      <c r="C10" s="646">
        <v>3231</v>
      </c>
      <c r="D10" s="694">
        <v>1920</v>
      </c>
      <c r="E10" s="662">
        <f t="shared" ref="E10:E22" si="2">SUM(D10/C10*100)</f>
        <v>59.424326833797579</v>
      </c>
      <c r="F10" s="647">
        <v>0</v>
      </c>
      <c r="G10" s="647"/>
      <c r="H10" s="662" t="e">
        <f t="shared" ref="H10:H22" si="3">SUM(G10/F10*100)</f>
        <v>#DIV/0!</v>
      </c>
      <c r="I10" s="696">
        <f t="shared" si="0"/>
        <v>3231</v>
      </c>
      <c r="J10" s="648">
        <f t="shared" si="0"/>
        <v>1920</v>
      </c>
      <c r="K10" s="665">
        <f t="shared" si="1"/>
        <v>59.424326833797579</v>
      </c>
    </row>
    <row r="11" spans="1:11" ht="11.1" customHeight="1">
      <c r="A11" s="483"/>
      <c r="B11" s="649"/>
      <c r="C11" s="477"/>
      <c r="D11" s="688"/>
      <c r="E11" s="662" t="e">
        <f t="shared" si="2"/>
        <v>#DIV/0!</v>
      </c>
      <c r="F11" s="564"/>
      <c r="G11" s="564"/>
      <c r="H11" s="662" t="e">
        <f t="shared" si="3"/>
        <v>#DIV/0!</v>
      </c>
      <c r="I11" s="696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ht="11.1" customHeight="1">
      <c r="A12" s="483"/>
      <c r="B12" s="649"/>
      <c r="C12" s="477"/>
      <c r="D12" s="688"/>
      <c r="E12" s="662" t="e">
        <f t="shared" si="2"/>
        <v>#DIV/0!</v>
      </c>
      <c r="F12" s="564"/>
      <c r="G12" s="564"/>
      <c r="H12" s="662" t="e">
        <f t="shared" si="3"/>
        <v>#DIV/0!</v>
      </c>
      <c r="I12" s="696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ht="11.1" customHeight="1">
      <c r="A13" s="483"/>
      <c r="B13" s="649"/>
      <c r="C13" s="477"/>
      <c r="D13" s="688"/>
      <c r="E13" s="662" t="e">
        <f t="shared" si="2"/>
        <v>#DIV/0!</v>
      </c>
      <c r="F13" s="564"/>
      <c r="G13" s="564"/>
      <c r="H13" s="662" t="e">
        <f t="shared" si="3"/>
        <v>#DIV/0!</v>
      </c>
      <c r="I13" s="696">
        <f t="shared" si="0"/>
        <v>0</v>
      </c>
      <c r="J13" s="648">
        <f t="shared" si="0"/>
        <v>0</v>
      </c>
      <c r="K13" s="665" t="e">
        <f t="shared" si="1"/>
        <v>#DIV/0!</v>
      </c>
    </row>
    <row r="14" spans="1:11" s="85" customFormat="1" ht="11.1" customHeight="1">
      <c r="A14" s="483"/>
      <c r="B14" s="649"/>
      <c r="C14" s="477"/>
      <c r="D14" s="688"/>
      <c r="E14" s="662" t="e">
        <f t="shared" si="2"/>
        <v>#DIV/0!</v>
      </c>
      <c r="F14" s="564"/>
      <c r="G14" s="564"/>
      <c r="H14" s="662" t="e">
        <f t="shared" si="3"/>
        <v>#DIV/0!</v>
      </c>
      <c r="I14" s="690"/>
      <c r="J14" s="648">
        <f t="shared" si="0"/>
        <v>0</v>
      </c>
      <c r="K14" s="665" t="e">
        <f t="shared" si="1"/>
        <v>#DIV/0!</v>
      </c>
    </row>
    <row r="15" spans="1:11" s="85" customFormat="1" ht="15.75" customHeight="1">
      <c r="A15" s="651" t="s">
        <v>3906</v>
      </c>
      <c r="B15" s="652"/>
      <c r="C15" s="669">
        <f>SUM(C9:C12)</f>
        <v>8691</v>
      </c>
      <c r="D15" s="689">
        <f>SUM(D9:D12)</f>
        <v>5894</v>
      </c>
      <c r="E15" s="665">
        <f t="shared" si="2"/>
        <v>67.817282246001611</v>
      </c>
      <c r="F15" s="653">
        <f>SUM(F9:F12)</f>
        <v>0</v>
      </c>
      <c r="G15" s="653">
        <f>SUM(G9:G12)</f>
        <v>0</v>
      </c>
      <c r="H15" s="665" t="e">
        <f t="shared" si="3"/>
        <v>#DIV/0!</v>
      </c>
      <c r="I15" s="689">
        <f>SUM(C15+F15)</f>
        <v>8691</v>
      </c>
      <c r="J15" s="648">
        <f t="shared" si="0"/>
        <v>5894</v>
      </c>
      <c r="K15" s="665">
        <f t="shared" si="1"/>
        <v>67.817282246001611</v>
      </c>
    </row>
    <row r="16" spans="1:11" s="85" customFormat="1" ht="12.75" customHeight="1">
      <c r="A16" s="654" t="s">
        <v>702</v>
      </c>
      <c r="B16" s="655"/>
      <c r="C16" s="655"/>
      <c r="D16" s="655"/>
      <c r="E16" s="662"/>
      <c r="F16" s="655"/>
      <c r="G16" s="655"/>
      <c r="H16" s="662"/>
      <c r="I16" s="655"/>
      <c r="J16" s="648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5.75" customHeight="1">
      <c r="A21" s="651" t="s">
        <v>3906</v>
      </c>
      <c r="B21" s="652"/>
      <c r="C21" s="659">
        <f>SUM(C17:C20)</f>
        <v>0</v>
      </c>
      <c r="D21" s="691">
        <f>SUM(D17:D20)</f>
        <v>0</v>
      </c>
      <c r="E21" s="665" t="e">
        <f t="shared" si="2"/>
        <v>#DIV/0!</v>
      </c>
      <c r="F21" s="659">
        <f>SUM(F17:F20)</f>
        <v>0</v>
      </c>
      <c r="G21" s="659">
        <f>SUM(G17:G20)</f>
        <v>0</v>
      </c>
      <c r="H21" s="665" t="e">
        <f t="shared" si="3"/>
        <v>#DIV/0!</v>
      </c>
      <c r="I21" s="689">
        <f>SUM(C21+F21)</f>
        <v>0</v>
      </c>
      <c r="J21" s="648">
        <f t="shared" si="0"/>
        <v>0</v>
      </c>
      <c r="K21" s="665" t="e">
        <f t="shared" si="1"/>
        <v>#DIV/0!</v>
      </c>
    </row>
    <row r="22" spans="1:11" ht="18.75" customHeight="1">
      <c r="A22" s="651" t="s">
        <v>703</v>
      </c>
      <c r="B22" s="652"/>
      <c r="C22" s="660">
        <f>SUM(C15+C21)</f>
        <v>8691</v>
      </c>
      <c r="D22" s="692">
        <f>SUM(D15+D21)</f>
        <v>5894</v>
      </c>
      <c r="E22" s="665">
        <f t="shared" si="2"/>
        <v>67.817282246001611</v>
      </c>
      <c r="F22" s="660">
        <f>SUM(F15+F21)</f>
        <v>0</v>
      </c>
      <c r="G22" s="660">
        <f>SUM(G15+G21)</f>
        <v>0</v>
      </c>
      <c r="H22" s="665" t="e">
        <f t="shared" si="3"/>
        <v>#DIV/0!</v>
      </c>
      <c r="I22" s="689">
        <f>SUM(C22+F22)</f>
        <v>8691</v>
      </c>
      <c r="J22" s="648">
        <f t="shared" si="0"/>
        <v>5894</v>
      </c>
      <c r="K22" s="665">
        <f t="shared" si="1"/>
        <v>67.817282246001611</v>
      </c>
    </row>
    <row r="23" spans="1:11" s="86" customFormat="1" ht="33.75" customHeight="1">
      <c r="A23" s="1814" t="s">
        <v>704</v>
      </c>
      <c r="B23" s="1814"/>
      <c r="C23" s="1814"/>
      <c r="D23" s="1814"/>
      <c r="E23" s="1814"/>
      <c r="F23" s="1814"/>
      <c r="G23" s="1814"/>
      <c r="H23" s="1814"/>
      <c r="I23" s="1814"/>
      <c r="J23" s="1814"/>
      <c r="K23" s="1814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C2:D2"/>
    <mergeCell ref="A23:K23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M10" sqref="M10"/>
    </sheetView>
  </sheetViews>
  <sheetFormatPr defaultColWidth="9.140625" defaultRowHeight="12.75"/>
  <cols>
    <col min="1" max="1" width="13.140625" style="1182" customWidth="1"/>
    <col min="2" max="2" width="20" style="1182" customWidth="1"/>
    <col min="3" max="3" width="9.7109375" style="1182" customWidth="1"/>
    <col min="4" max="4" width="9.140625" style="1182"/>
    <col min="5" max="5" width="10.42578125" style="1182" customWidth="1"/>
    <col min="6" max="6" width="9.85546875" style="1182" customWidth="1"/>
    <col min="7" max="7" width="9.28515625" style="1182" customWidth="1"/>
    <col min="8" max="8" width="10.42578125" style="1182" customWidth="1"/>
    <col min="9" max="10" width="9.140625" style="1182"/>
    <col min="11" max="11" width="10.5703125" style="1182" customWidth="1"/>
    <col min="12" max="16384" width="9.140625" style="1182"/>
  </cols>
  <sheetData>
    <row r="1" spans="1:11" ht="15.75">
      <c r="A1" s="1201"/>
      <c r="B1" s="1202" t="s">
        <v>914</v>
      </c>
      <c r="C1" s="1203" t="s">
        <v>691</v>
      </c>
      <c r="D1" s="1204"/>
      <c r="E1" s="1204"/>
      <c r="F1" s="1204"/>
      <c r="G1" s="1205"/>
      <c r="H1" s="1205"/>
      <c r="I1" s="1206"/>
      <c r="J1" s="1207"/>
    </row>
    <row r="2" spans="1:11" ht="14.25">
      <c r="A2" s="1201"/>
      <c r="B2" s="1202" t="s">
        <v>916</v>
      </c>
      <c r="C2" s="1794">
        <v>6113079</v>
      </c>
      <c r="D2" s="1795"/>
      <c r="E2" s="1205"/>
      <c r="F2" s="1205"/>
      <c r="G2" s="1205"/>
      <c r="H2" s="1205"/>
      <c r="I2" s="1206"/>
      <c r="J2" s="1207"/>
    </row>
    <row r="3" spans="1:11">
      <c r="A3" s="1201"/>
      <c r="B3" s="1202"/>
      <c r="C3" s="997" t="s">
        <v>365</v>
      </c>
      <c r="D3" s="1205"/>
      <c r="E3" s="1205"/>
      <c r="F3" s="1205"/>
      <c r="G3" s="1205"/>
      <c r="H3" s="1205"/>
      <c r="I3" s="1206"/>
      <c r="J3" s="1207"/>
    </row>
    <row r="4" spans="1:11" ht="15.75">
      <c r="A4" s="1201"/>
      <c r="B4" s="1202" t="s">
        <v>918</v>
      </c>
      <c r="C4" s="1208" t="s">
        <v>902</v>
      </c>
      <c r="D4" s="1209"/>
      <c r="E4" s="1209"/>
      <c r="F4" s="1209"/>
      <c r="G4" s="1210"/>
      <c r="H4" s="1210"/>
      <c r="I4" s="1211"/>
      <c r="J4" s="1212"/>
    </row>
    <row r="5" spans="1:11" ht="15.75">
      <c r="A5" s="1201"/>
      <c r="B5" s="1202" t="s">
        <v>692</v>
      </c>
      <c r="C5" s="1208" t="s">
        <v>714</v>
      </c>
      <c r="D5" s="1209"/>
      <c r="E5" s="1209"/>
      <c r="F5" s="1209"/>
      <c r="G5" s="1210"/>
      <c r="H5" s="1210"/>
      <c r="I5" s="1211"/>
      <c r="J5" s="1212"/>
    </row>
    <row r="7" spans="1:11" ht="21.75" customHeight="1">
      <c r="A7" s="1800" t="s">
        <v>694</v>
      </c>
      <c r="B7" s="1800" t="s">
        <v>695</v>
      </c>
      <c r="C7" s="1802" t="s">
        <v>696</v>
      </c>
      <c r="D7" s="1803"/>
      <c r="E7" s="1804"/>
      <c r="F7" s="1802" t="s">
        <v>697</v>
      </c>
      <c r="G7" s="1803"/>
      <c r="H7" s="1804"/>
      <c r="I7" s="1796" t="s">
        <v>3906</v>
      </c>
      <c r="J7" s="1797"/>
      <c r="K7" s="1798"/>
    </row>
    <row r="8" spans="1:11" ht="32.25" customHeight="1" thickBot="1">
      <c r="A8" s="1801"/>
      <c r="B8" s="1801"/>
      <c r="C8" s="1004" t="s">
        <v>1382</v>
      </c>
      <c r="D8" s="1005" t="s">
        <v>372</v>
      </c>
      <c r="E8" s="1006" t="s">
        <v>3941</v>
      </c>
      <c r="F8" s="1004" t="s">
        <v>1382</v>
      </c>
      <c r="G8" s="1005" t="s">
        <v>372</v>
      </c>
      <c r="H8" s="1006" t="s">
        <v>3941</v>
      </c>
      <c r="I8" s="1007" t="s">
        <v>1382</v>
      </c>
      <c r="J8" s="1008" t="s">
        <v>372</v>
      </c>
      <c r="K8" s="1213" t="s">
        <v>3941</v>
      </c>
    </row>
    <row r="9" spans="1:11" ht="32.25" customHeight="1" thickTop="1">
      <c r="A9" s="1022" t="s">
        <v>698</v>
      </c>
      <c r="B9" s="1023" t="s">
        <v>699</v>
      </c>
      <c r="C9" s="1214">
        <v>6456</v>
      </c>
      <c r="D9" s="1215">
        <v>4807</v>
      </c>
      <c r="E9" s="1216">
        <f>SUM(D9/C9*100)</f>
        <v>74.457868649318456</v>
      </c>
      <c r="F9" s="1217">
        <v>0</v>
      </c>
      <c r="G9" s="1217"/>
      <c r="H9" s="1216" t="e">
        <f>SUM(G9/F9*100)</f>
        <v>#DIV/0!</v>
      </c>
      <c r="I9" s="1218">
        <f t="shared" ref="I9:J22" si="0">C9+F9</f>
        <v>6456</v>
      </c>
      <c r="J9" s="1017">
        <f t="shared" si="0"/>
        <v>4807</v>
      </c>
      <c r="K9" s="1027">
        <f t="shared" ref="K9:K22" si="1">SUM(J9/I9*100)</f>
        <v>74.457868649318456</v>
      </c>
    </row>
    <row r="10" spans="1:11" ht="34.5" customHeight="1">
      <c r="A10" s="1022" t="s">
        <v>700</v>
      </c>
      <c r="B10" s="1023" t="s">
        <v>701</v>
      </c>
      <c r="C10" s="1024">
        <v>8491</v>
      </c>
      <c r="D10" s="1064">
        <v>5101</v>
      </c>
      <c r="E10" s="1063">
        <f t="shared" ref="E10:E22" si="2">SUM(D10/C10*100)</f>
        <v>60.075373925332713</v>
      </c>
      <c r="F10" s="1026">
        <v>0</v>
      </c>
      <c r="G10" s="1026"/>
      <c r="H10" s="1063" t="e">
        <f t="shared" ref="H10:H22" si="3">SUM(G10/F10*100)</f>
        <v>#DIV/0!</v>
      </c>
      <c r="I10" s="1017">
        <f t="shared" si="0"/>
        <v>8491</v>
      </c>
      <c r="J10" s="1017">
        <f t="shared" si="0"/>
        <v>5101</v>
      </c>
      <c r="K10" s="1027">
        <f t="shared" si="1"/>
        <v>60.075373925332713</v>
      </c>
    </row>
    <row r="11" spans="1:11" ht="11.1" customHeight="1">
      <c r="A11" s="1219"/>
      <c r="B11" s="1220"/>
      <c r="C11" s="1158"/>
      <c r="D11" s="1221"/>
      <c r="E11" s="1063" t="e">
        <f t="shared" si="2"/>
        <v>#DIV/0!</v>
      </c>
      <c r="F11" s="1172"/>
      <c r="G11" s="1172"/>
      <c r="H11" s="1063" t="e">
        <f t="shared" si="3"/>
        <v>#DIV/0!</v>
      </c>
      <c r="I11" s="1017">
        <f t="shared" si="0"/>
        <v>0</v>
      </c>
      <c r="J11" s="1017">
        <f t="shared" si="0"/>
        <v>0</v>
      </c>
      <c r="K11" s="1027" t="e">
        <f t="shared" si="1"/>
        <v>#DIV/0!</v>
      </c>
    </row>
    <row r="12" spans="1:11" ht="11.1" customHeight="1">
      <c r="A12" s="1219"/>
      <c r="B12" s="1220"/>
      <c r="C12" s="1158"/>
      <c r="D12" s="1221"/>
      <c r="E12" s="1063" t="e">
        <f t="shared" si="2"/>
        <v>#DIV/0!</v>
      </c>
      <c r="F12" s="1172"/>
      <c r="G12" s="1172"/>
      <c r="H12" s="1063" t="e">
        <f t="shared" si="3"/>
        <v>#DIV/0!</v>
      </c>
      <c r="I12" s="1017">
        <f t="shared" si="0"/>
        <v>0</v>
      </c>
      <c r="J12" s="1017">
        <f t="shared" si="0"/>
        <v>0</v>
      </c>
      <c r="K12" s="1027" t="e">
        <f t="shared" si="1"/>
        <v>#DIV/0!</v>
      </c>
    </row>
    <row r="13" spans="1:11" ht="11.1" customHeight="1">
      <c r="A13" s="1219"/>
      <c r="B13" s="1220"/>
      <c r="C13" s="1158"/>
      <c r="D13" s="1221"/>
      <c r="E13" s="1063" t="e">
        <f t="shared" si="2"/>
        <v>#DIV/0!</v>
      </c>
      <c r="F13" s="1172"/>
      <c r="G13" s="1172"/>
      <c r="H13" s="1063" t="e">
        <f t="shared" si="3"/>
        <v>#DIV/0!</v>
      </c>
      <c r="I13" s="1017">
        <f t="shared" si="0"/>
        <v>0</v>
      </c>
      <c r="J13" s="1017">
        <f t="shared" si="0"/>
        <v>0</v>
      </c>
      <c r="K13" s="1027" t="e">
        <f t="shared" si="1"/>
        <v>#DIV/0!</v>
      </c>
    </row>
    <row r="14" spans="1:11" s="1222" customFormat="1" ht="11.1" customHeight="1">
      <c r="A14" s="1219"/>
      <c r="B14" s="1220"/>
      <c r="C14" s="1158"/>
      <c r="D14" s="1221"/>
      <c r="E14" s="1063" t="e">
        <f t="shared" si="2"/>
        <v>#DIV/0!</v>
      </c>
      <c r="F14" s="1172"/>
      <c r="G14" s="1172"/>
      <c r="H14" s="1063" t="e">
        <f t="shared" si="3"/>
        <v>#DIV/0!</v>
      </c>
      <c r="I14" s="1017">
        <f t="shared" si="0"/>
        <v>0</v>
      </c>
      <c r="J14" s="1017">
        <f t="shared" si="0"/>
        <v>0</v>
      </c>
      <c r="K14" s="1027" t="e">
        <f t="shared" si="1"/>
        <v>#DIV/0!</v>
      </c>
    </row>
    <row r="15" spans="1:11" s="1222" customFormat="1" ht="17.25" customHeight="1">
      <c r="A15" s="1223" t="s">
        <v>3906</v>
      </c>
      <c r="B15" s="1181"/>
      <c r="C15" s="1224">
        <f>SUM(C9:C12)</f>
        <v>14947</v>
      </c>
      <c r="D15" s="1225">
        <f>SUM(D9:D12)</f>
        <v>9908</v>
      </c>
      <c r="E15" s="1027">
        <f t="shared" si="2"/>
        <v>66.287549341004876</v>
      </c>
      <c r="F15" s="1177">
        <f>SUM(F9:F12)</f>
        <v>0</v>
      </c>
      <c r="G15" s="1177">
        <f>SUM(G9:G12)</f>
        <v>0</v>
      </c>
      <c r="H15" s="1027" t="e">
        <f t="shared" si="3"/>
        <v>#DIV/0!</v>
      </c>
      <c r="I15" s="1177">
        <f>SUM(C15+F15)</f>
        <v>14947</v>
      </c>
      <c r="J15" s="1017">
        <f t="shared" si="0"/>
        <v>9908</v>
      </c>
      <c r="K15" s="1027">
        <f t="shared" si="1"/>
        <v>66.287549341004876</v>
      </c>
    </row>
    <row r="16" spans="1:11" s="1222" customFormat="1" ht="12.75" customHeight="1">
      <c r="A16" s="1226" t="s">
        <v>702</v>
      </c>
      <c r="B16" s="1171"/>
      <c r="C16" s="1171"/>
      <c r="D16" s="1171"/>
      <c r="E16" s="1063"/>
      <c r="F16" s="1171"/>
      <c r="G16" s="1171"/>
      <c r="H16" s="1063"/>
      <c r="I16" s="1171"/>
      <c r="J16" s="1017"/>
      <c r="K16" s="1027"/>
    </row>
    <row r="17" spans="1:11" s="1230" customFormat="1" ht="12.75" customHeight="1">
      <c r="A17" s="1227">
        <v>280005</v>
      </c>
      <c r="B17" s="1227" t="s">
        <v>4489</v>
      </c>
      <c r="C17" s="1228"/>
      <c r="D17" s="1228"/>
      <c r="E17" s="1228"/>
      <c r="F17" s="1228"/>
      <c r="G17" s="1228"/>
      <c r="H17" s="1228"/>
      <c r="I17" s="1229"/>
      <c r="J17" s="1229"/>
      <c r="K17" s="1229"/>
    </row>
    <row r="18" spans="1:11" s="1230" customFormat="1" ht="12.75" customHeight="1">
      <c r="A18" s="1227">
        <v>280006</v>
      </c>
      <c r="B18" s="1227" t="s">
        <v>4490</v>
      </c>
      <c r="C18" s="1228"/>
      <c r="D18" s="1228"/>
      <c r="E18" s="1228"/>
      <c r="F18" s="1228"/>
      <c r="G18" s="1228"/>
      <c r="H18" s="1228"/>
      <c r="I18" s="1229"/>
      <c r="J18" s="1229"/>
      <c r="K18" s="1229"/>
    </row>
    <row r="19" spans="1:11" s="1230" customFormat="1">
      <c r="A19" s="1227">
        <v>280007</v>
      </c>
      <c r="B19" s="1227" t="s">
        <v>4491</v>
      </c>
      <c r="C19" s="1231"/>
      <c r="D19" s="1231"/>
      <c r="E19" s="1231"/>
      <c r="F19" s="1231"/>
      <c r="G19" s="1231"/>
      <c r="H19" s="1231"/>
      <c r="I19" s="1229"/>
      <c r="J19" s="1229"/>
      <c r="K19" s="1229"/>
    </row>
    <row r="20" spans="1:11" s="1230" customFormat="1">
      <c r="A20" s="1227">
        <v>280008</v>
      </c>
      <c r="B20" s="1227" t="s">
        <v>4492</v>
      </c>
      <c r="C20" s="1231"/>
      <c r="D20" s="1231"/>
      <c r="E20" s="1231"/>
      <c r="F20" s="1231"/>
      <c r="G20" s="1231"/>
      <c r="H20" s="1231"/>
      <c r="I20" s="1229"/>
      <c r="J20" s="1229"/>
      <c r="K20" s="1229"/>
    </row>
    <row r="21" spans="1:11" s="1222" customFormat="1" ht="18.75" customHeight="1">
      <c r="A21" s="1223" t="s">
        <v>3906</v>
      </c>
      <c r="B21" s="1181"/>
      <c r="C21" s="1232">
        <f>SUM(C17:C20)</f>
        <v>0</v>
      </c>
      <c r="D21" s="1233">
        <f>SUM(D17:D20)</f>
        <v>0</v>
      </c>
      <c r="E21" s="1027" t="e">
        <f t="shared" si="2"/>
        <v>#DIV/0!</v>
      </c>
      <c r="F21" s="1232">
        <f>SUM(F17:F20)</f>
        <v>0</v>
      </c>
      <c r="G21" s="1232">
        <f>SUM(G17:G20)</f>
        <v>0</v>
      </c>
      <c r="H21" s="1027" t="e">
        <f t="shared" si="3"/>
        <v>#DIV/0!</v>
      </c>
      <c r="I21" s="1177">
        <f>SUM(C21+F21)</f>
        <v>0</v>
      </c>
      <c r="J21" s="1017">
        <f t="shared" si="0"/>
        <v>0</v>
      </c>
      <c r="K21" s="1027" t="e">
        <f t="shared" si="1"/>
        <v>#DIV/0!</v>
      </c>
    </row>
    <row r="22" spans="1:11" ht="20.25" customHeight="1">
      <c r="A22" s="1223" t="s">
        <v>703</v>
      </c>
      <c r="B22" s="1181"/>
      <c r="C22" s="1234">
        <f>SUM(C15+C21)</f>
        <v>14947</v>
      </c>
      <c r="D22" s="1235">
        <f>SUM(D15+D21)</f>
        <v>9908</v>
      </c>
      <c r="E22" s="1027">
        <f t="shared" si="2"/>
        <v>66.287549341004876</v>
      </c>
      <c r="F22" s="1234">
        <f>SUM(F15+F21)</f>
        <v>0</v>
      </c>
      <c r="G22" s="1234">
        <f>SUM(G15+G21)</f>
        <v>0</v>
      </c>
      <c r="H22" s="1027" t="e">
        <f t="shared" si="3"/>
        <v>#DIV/0!</v>
      </c>
      <c r="I22" s="1177">
        <f>SUM(C22+F22)</f>
        <v>14947</v>
      </c>
      <c r="J22" s="1017">
        <f t="shared" si="0"/>
        <v>9908</v>
      </c>
      <c r="K22" s="1027">
        <f t="shared" si="1"/>
        <v>66.287549341004876</v>
      </c>
    </row>
    <row r="23" spans="1:11" s="1236" customFormat="1" ht="33.75" customHeight="1">
      <c r="A23" s="1799" t="s">
        <v>704</v>
      </c>
      <c r="B23" s="1799"/>
      <c r="C23" s="1799"/>
      <c r="D23" s="1799"/>
      <c r="E23" s="1799"/>
      <c r="F23" s="1799"/>
      <c r="G23" s="1799"/>
      <c r="H23" s="1799"/>
      <c r="I23" s="1799"/>
      <c r="J23" s="1799"/>
      <c r="K23" s="1799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C2:D2"/>
    <mergeCell ref="A23:K23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K20" sqref="K20"/>
    </sheetView>
  </sheetViews>
  <sheetFormatPr defaultRowHeight="12.75"/>
  <cols>
    <col min="1" max="1" width="13.140625" style="84" customWidth="1"/>
    <col min="2" max="2" width="20" style="84" customWidth="1"/>
    <col min="3" max="4" width="9.5703125" style="84" customWidth="1"/>
    <col min="5" max="5" width="10.42578125" style="84" bestFit="1" customWidth="1"/>
    <col min="6" max="6" width="9" style="84" customWidth="1"/>
    <col min="7" max="7" width="9.7109375" style="84" customWidth="1"/>
    <col min="8" max="8" width="10.42578125" style="84" bestFit="1" customWidth="1"/>
    <col min="9" max="10" width="9.140625" style="84"/>
    <col min="11" max="11" width="10.8554687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4538</v>
      </c>
      <c r="D5" s="88"/>
      <c r="E5" s="88"/>
      <c r="F5" s="88"/>
      <c r="G5" s="12"/>
      <c r="H5" s="12"/>
      <c r="I5" s="13"/>
      <c r="J5" s="861"/>
    </row>
    <row r="7" spans="1:11" ht="16.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1.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23.25" customHeight="1" thickTop="1" thickBot="1">
      <c r="A9" s="312" t="s">
        <v>698</v>
      </c>
      <c r="B9" s="680" t="s">
        <v>699</v>
      </c>
      <c r="C9" s="644">
        <v>3675</v>
      </c>
      <c r="D9" s="644">
        <v>2887</v>
      </c>
      <c r="E9" s="695">
        <f>SUM(D9/C9*100)</f>
        <v>78.557823129251702</v>
      </c>
      <c r="F9" s="972">
        <v>0</v>
      </c>
      <c r="G9" s="972"/>
      <c r="H9" s="695" t="e">
        <f>SUM(G9/F9*100)</f>
        <v>#DIV/0!</v>
      </c>
      <c r="I9" s="531">
        <f t="shared" ref="I9:J12" si="0">C9+F9</f>
        <v>3675</v>
      </c>
      <c r="J9" s="970">
        <f t="shared" si="0"/>
        <v>2887</v>
      </c>
      <c r="K9" s="973">
        <f t="shared" ref="K9:K20" si="1">SUM(J9/I9*100)</f>
        <v>78.557823129251702</v>
      </c>
    </row>
    <row r="10" spans="1:11" ht="27" customHeight="1" thickTop="1">
      <c r="A10" s="312" t="s">
        <v>700</v>
      </c>
      <c r="B10" s="313" t="s">
        <v>701</v>
      </c>
      <c r="C10" s="646">
        <v>3675</v>
      </c>
      <c r="D10" s="694">
        <v>1502</v>
      </c>
      <c r="E10" s="662">
        <f t="shared" ref="E10:E20" si="2">SUM(D10/C10*100)</f>
        <v>40.870748299319729</v>
      </c>
      <c r="F10" s="647">
        <v>0</v>
      </c>
      <c r="G10" s="647"/>
      <c r="H10" s="662" t="e">
        <f t="shared" ref="H10:H20" si="3">SUM(G10/F10*100)</f>
        <v>#DIV/0!</v>
      </c>
      <c r="I10" s="648">
        <f t="shared" si="0"/>
        <v>3675</v>
      </c>
      <c r="J10" s="648">
        <f t="shared" si="0"/>
        <v>1502</v>
      </c>
      <c r="K10" s="973">
        <f t="shared" si="1"/>
        <v>40.870748299319729</v>
      </c>
    </row>
    <row r="11" spans="1:11" ht="24.75" customHeight="1">
      <c r="A11" s="312"/>
      <c r="B11" s="313"/>
      <c r="C11" s="477"/>
      <c r="D11" s="688"/>
      <c r="E11" s="662" t="e">
        <f t="shared" si="2"/>
        <v>#DIV/0!</v>
      </c>
      <c r="F11" s="564"/>
      <c r="G11" s="564"/>
      <c r="H11" s="662" t="e">
        <f t="shared" si="3"/>
        <v>#DIV/0!</v>
      </c>
      <c r="I11" s="648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s="85" customFormat="1" ht="29.25" customHeight="1">
      <c r="A12" s="312"/>
      <c r="B12" s="313"/>
      <c r="C12" s="477"/>
      <c r="D12" s="688"/>
      <c r="E12" s="662" t="e">
        <f t="shared" si="2"/>
        <v>#DIV/0!</v>
      </c>
      <c r="F12" s="564"/>
      <c r="G12" s="564"/>
      <c r="H12" s="662" t="e">
        <f t="shared" si="3"/>
        <v>#DIV/0!</v>
      </c>
      <c r="I12" s="648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s="85" customFormat="1" ht="15.75" customHeight="1">
      <c r="A13" s="651" t="s">
        <v>3906</v>
      </c>
      <c r="B13" s="674"/>
      <c r="C13" s="669">
        <f>SUM(C9:C12)</f>
        <v>7350</v>
      </c>
      <c r="D13" s="689">
        <f>SUM(D9:D12)</f>
        <v>4389</v>
      </c>
      <c r="E13" s="665">
        <f t="shared" si="2"/>
        <v>59.714285714285722</v>
      </c>
      <c r="F13" s="653">
        <f>SUM(F9:F10)</f>
        <v>0</v>
      </c>
      <c r="G13" s="653">
        <f>SUM(G9:G10)</f>
        <v>0</v>
      </c>
      <c r="H13" s="665" t="e">
        <f t="shared" si="3"/>
        <v>#DIV/0!</v>
      </c>
      <c r="I13" s="653">
        <f>SUM(C13+F13)</f>
        <v>7350</v>
      </c>
      <c r="J13" s="648">
        <f>D13+G13</f>
        <v>4389</v>
      </c>
      <c r="K13" s="665">
        <f t="shared" si="1"/>
        <v>59.714285714285722</v>
      </c>
    </row>
    <row r="14" spans="1:11" s="85" customFormat="1" ht="12.75" customHeight="1">
      <c r="A14" s="654" t="s">
        <v>702</v>
      </c>
      <c r="B14" s="655"/>
      <c r="C14" s="655"/>
      <c r="D14" s="655"/>
      <c r="E14" s="662"/>
      <c r="F14" s="655"/>
      <c r="G14" s="655"/>
      <c r="H14" s="662"/>
      <c r="I14" s="655"/>
      <c r="J14" s="648"/>
      <c r="K14" s="665"/>
    </row>
    <row r="15" spans="1:11" s="231" customFormat="1" ht="12.75" customHeight="1">
      <c r="A15" s="979">
        <v>280005</v>
      </c>
      <c r="B15" s="979" t="s">
        <v>4489</v>
      </c>
      <c r="C15" s="980"/>
      <c r="D15" s="980"/>
      <c r="E15" s="980"/>
      <c r="F15" s="980"/>
      <c r="G15" s="980"/>
      <c r="H15" s="980"/>
      <c r="I15" s="981"/>
      <c r="J15" s="981"/>
      <c r="K15" s="981"/>
    </row>
    <row r="16" spans="1:11" s="231" customFormat="1" ht="12.75" customHeight="1">
      <c r="A16" s="979">
        <v>280006</v>
      </c>
      <c r="B16" s="979" t="s">
        <v>4490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>
      <c r="A17" s="979">
        <v>280007</v>
      </c>
      <c r="B17" s="979" t="s">
        <v>4491</v>
      </c>
      <c r="C17" s="982"/>
      <c r="D17" s="982"/>
      <c r="E17" s="982"/>
      <c r="F17" s="982"/>
      <c r="G17" s="982"/>
      <c r="H17" s="982"/>
      <c r="I17" s="981"/>
      <c r="J17" s="981"/>
      <c r="K17" s="981"/>
    </row>
    <row r="18" spans="1:11" s="231" customFormat="1">
      <c r="A18" s="979">
        <v>280008</v>
      </c>
      <c r="B18" s="979" t="s">
        <v>4492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85" customFormat="1" ht="15" customHeight="1" thickBot="1">
      <c r="A19" s="651" t="s">
        <v>3906</v>
      </c>
      <c r="B19" s="652"/>
      <c r="C19" s="659">
        <f>SUM(C15:C18)</f>
        <v>0</v>
      </c>
      <c r="D19" s="691">
        <f>SUM(D15:D18)</f>
        <v>0</v>
      </c>
      <c r="E19" s="665" t="e">
        <f t="shared" si="2"/>
        <v>#DIV/0!</v>
      </c>
      <c r="F19" s="659">
        <f>SUM(F15:F18)</f>
        <v>0</v>
      </c>
      <c r="G19" s="659">
        <f>SUM(G15:G18)</f>
        <v>0</v>
      </c>
      <c r="H19" s="665" t="e">
        <f t="shared" si="3"/>
        <v>#DIV/0!</v>
      </c>
      <c r="I19" s="653">
        <f>SUM(C19+F19)</f>
        <v>0</v>
      </c>
      <c r="J19" s="648">
        <f>D19+G19</f>
        <v>0</v>
      </c>
      <c r="K19" s="665" t="e">
        <f t="shared" si="1"/>
        <v>#DIV/0!</v>
      </c>
    </row>
    <row r="20" spans="1:11" ht="19.5" customHeight="1" thickTop="1">
      <c r="A20" s="651" t="s">
        <v>703</v>
      </c>
      <c r="B20" s="652"/>
      <c r="C20" s="660">
        <f>SUM(C13+C19)</f>
        <v>7350</v>
      </c>
      <c r="D20" s="692">
        <f>SUM(D13+D19)</f>
        <v>4389</v>
      </c>
      <c r="E20" s="665">
        <f t="shared" si="2"/>
        <v>59.714285714285722</v>
      </c>
      <c r="F20" s="660">
        <f>SUM(F13+F19)</f>
        <v>0</v>
      </c>
      <c r="G20" s="660">
        <f>SUM(G13+G19)</f>
        <v>0</v>
      </c>
      <c r="H20" s="665" t="e">
        <f t="shared" si="3"/>
        <v>#DIV/0!</v>
      </c>
      <c r="I20" s="653">
        <f>SUM(C20+F20)</f>
        <v>7350</v>
      </c>
      <c r="J20" s="785">
        <f>D20+G20</f>
        <v>4389</v>
      </c>
      <c r="K20" s="973">
        <f t="shared" si="1"/>
        <v>59.714285714285722</v>
      </c>
    </row>
    <row r="21" spans="1:11" s="86" customFormat="1" ht="24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>
      <c r="A22" s="90"/>
      <c r="B22" s="90"/>
    </row>
    <row r="23" spans="1:11" ht="11.1" customHeight="1">
      <c r="A23" s="90"/>
      <c r="B23" s="90"/>
    </row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C2:D2"/>
    <mergeCell ref="I7:K7"/>
    <mergeCell ref="A7:A8"/>
    <mergeCell ref="B7:B8"/>
    <mergeCell ref="C7:E7"/>
    <mergeCell ref="F7:H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9"/>
  <sheetViews>
    <sheetView workbookViewId="0">
      <selection activeCell="K22" sqref="K22"/>
    </sheetView>
  </sheetViews>
  <sheetFormatPr defaultRowHeight="12.75"/>
  <cols>
    <col min="1" max="1" width="13.140625" style="84" customWidth="1"/>
    <col min="2" max="2" width="20" style="84" customWidth="1"/>
    <col min="3" max="3" width="9.5703125" style="84" customWidth="1"/>
    <col min="4" max="4" width="9.140625" style="84"/>
    <col min="5" max="5" width="10.42578125" style="84" bestFit="1" customWidth="1"/>
    <col min="6" max="6" width="10" style="84" customWidth="1"/>
    <col min="7" max="7" width="9.7109375" style="84" customWidth="1"/>
    <col min="8" max="8" width="10.42578125" style="84" bestFit="1" customWidth="1"/>
    <col min="9" max="10" width="10" style="84" customWidth="1"/>
    <col min="11" max="11" width="9.425781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4541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680" t="s">
        <v>699</v>
      </c>
      <c r="C9" s="644">
        <v>2769</v>
      </c>
      <c r="D9" s="693">
        <v>2180</v>
      </c>
      <c r="E9" s="663">
        <f>SUM(D9/C9*100)</f>
        <v>78.72878295413507</v>
      </c>
      <c r="F9" s="972">
        <v>0</v>
      </c>
      <c r="G9" s="972"/>
      <c r="H9" s="663" t="e">
        <f>SUM(G9/F9*100)</f>
        <v>#DIV/0!</v>
      </c>
      <c r="I9" s="531">
        <f t="shared" ref="I9:J22" si="0">C9+F9</f>
        <v>2769</v>
      </c>
      <c r="J9" s="900">
        <f t="shared" si="0"/>
        <v>2180</v>
      </c>
      <c r="K9" s="973">
        <f t="shared" ref="K9:K22" si="1">SUM(J9/I9*100)</f>
        <v>78.72878295413507</v>
      </c>
    </row>
    <row r="10" spans="1:11" ht="28.5" customHeight="1">
      <c r="A10" s="312" t="s">
        <v>700</v>
      </c>
      <c r="B10" s="313" t="s">
        <v>701</v>
      </c>
      <c r="C10" s="646">
        <v>4006</v>
      </c>
      <c r="D10" s="694">
        <v>1191</v>
      </c>
      <c r="E10" s="662">
        <f t="shared" ref="E10:E22" si="2">SUM(D10/C10*100)</f>
        <v>29.730404393409888</v>
      </c>
      <c r="F10" s="647">
        <v>0</v>
      </c>
      <c r="G10" s="647"/>
      <c r="H10" s="662" t="e">
        <f t="shared" ref="H10:H22" si="3">SUM(G10/F10*100)</f>
        <v>#DIV/0!</v>
      </c>
      <c r="I10" s="648">
        <f t="shared" si="0"/>
        <v>4006</v>
      </c>
      <c r="J10" s="648">
        <f t="shared" si="0"/>
        <v>1191</v>
      </c>
      <c r="K10" s="665">
        <f t="shared" si="1"/>
        <v>29.730404393409888</v>
      </c>
    </row>
    <row r="11" spans="1:11" ht="11.1" customHeight="1">
      <c r="A11" s="483"/>
      <c r="B11" s="681"/>
      <c r="C11" s="564"/>
      <c r="D11" s="688"/>
      <c r="E11" s="662" t="e">
        <f t="shared" si="2"/>
        <v>#DIV/0!</v>
      </c>
      <c r="F11" s="564"/>
      <c r="G11" s="564"/>
      <c r="H11" s="662" t="e">
        <f t="shared" si="3"/>
        <v>#DIV/0!</v>
      </c>
      <c r="I11" s="648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ht="11.1" customHeight="1">
      <c r="A12" s="483"/>
      <c r="B12" s="649"/>
      <c r="C12" s="564"/>
      <c r="D12" s="688"/>
      <c r="E12" s="662" t="e">
        <f t="shared" si="2"/>
        <v>#DIV/0!</v>
      </c>
      <c r="F12" s="564"/>
      <c r="G12" s="564"/>
      <c r="H12" s="662" t="e">
        <f t="shared" si="3"/>
        <v>#DIV/0!</v>
      </c>
      <c r="I12" s="648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ht="11.1" customHeight="1">
      <c r="A13" s="483"/>
      <c r="B13" s="649"/>
      <c r="C13" s="564"/>
      <c r="D13" s="688"/>
      <c r="E13" s="662" t="e">
        <f t="shared" si="2"/>
        <v>#DIV/0!</v>
      </c>
      <c r="F13" s="564"/>
      <c r="G13" s="564"/>
      <c r="H13" s="662" t="e">
        <f t="shared" si="3"/>
        <v>#DIV/0!</v>
      </c>
      <c r="I13" s="648">
        <f t="shared" si="0"/>
        <v>0</v>
      </c>
      <c r="J13" s="648">
        <f t="shared" si="0"/>
        <v>0</v>
      </c>
      <c r="K13" s="665" t="e">
        <f t="shared" si="1"/>
        <v>#DIV/0!</v>
      </c>
    </row>
    <row r="14" spans="1:11" s="85" customFormat="1" ht="11.1" customHeight="1" thickBot="1">
      <c r="A14" s="483"/>
      <c r="B14" s="649"/>
      <c r="C14" s="564"/>
      <c r="D14" s="688"/>
      <c r="E14" s="662" t="e">
        <f t="shared" si="2"/>
        <v>#DIV/0!</v>
      </c>
      <c r="F14" s="564"/>
      <c r="G14" s="564"/>
      <c r="H14" s="662" t="e">
        <f t="shared" si="3"/>
        <v>#DIV/0!</v>
      </c>
      <c r="I14" s="648">
        <f t="shared" si="0"/>
        <v>0</v>
      </c>
      <c r="J14" s="648">
        <f t="shared" si="0"/>
        <v>0</v>
      </c>
      <c r="K14" s="665" t="e">
        <f t="shared" si="1"/>
        <v>#DIV/0!</v>
      </c>
    </row>
    <row r="15" spans="1:11" s="85" customFormat="1" ht="15.75" customHeight="1" thickTop="1">
      <c r="A15" s="651" t="s">
        <v>3906</v>
      </c>
      <c r="B15" s="652"/>
      <c r="C15" s="653">
        <f>SUM(C9:C12)</f>
        <v>6775</v>
      </c>
      <c r="D15" s="689">
        <f>SUM(D9:D12)</f>
        <v>3371</v>
      </c>
      <c r="E15" s="665">
        <f t="shared" si="2"/>
        <v>49.756457564575648</v>
      </c>
      <c r="F15" s="653">
        <f>SUM(F9:F12)</f>
        <v>0</v>
      </c>
      <c r="G15" s="653">
        <f>SUM(G9:G12)</f>
        <v>0</v>
      </c>
      <c r="H15" s="665" t="e">
        <f t="shared" si="3"/>
        <v>#DIV/0!</v>
      </c>
      <c r="I15" s="653">
        <f>SUM(C15+F15)</f>
        <v>6775</v>
      </c>
      <c r="J15" s="648">
        <f t="shared" si="0"/>
        <v>3371</v>
      </c>
      <c r="K15" s="973">
        <f t="shared" si="1"/>
        <v>49.756457564575648</v>
      </c>
    </row>
    <row r="16" spans="1:11" s="85" customFormat="1" ht="12.75" customHeight="1">
      <c r="A16" s="654" t="s">
        <v>702</v>
      </c>
      <c r="B16" s="655"/>
      <c r="C16" s="655"/>
      <c r="D16" s="655"/>
      <c r="E16" s="662"/>
      <c r="F16" s="655"/>
      <c r="G16" s="655"/>
      <c r="H16" s="662"/>
      <c r="I16" s="655"/>
      <c r="J16" s="785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4.25" customHeight="1" thickBot="1">
      <c r="A21" s="651" t="s">
        <v>3906</v>
      </c>
      <c r="B21" s="652"/>
      <c r="C21" s="659">
        <f>SUM(C17:C20)</f>
        <v>0</v>
      </c>
      <c r="D21" s="691">
        <f>SUM(D17:D20)</f>
        <v>0</v>
      </c>
      <c r="E21" s="665" t="e">
        <f t="shared" si="2"/>
        <v>#DIV/0!</v>
      </c>
      <c r="F21" s="659">
        <f>SUM(F17:F20)</f>
        <v>0</v>
      </c>
      <c r="G21" s="659">
        <f>SUM(G17:G20)</f>
        <v>0</v>
      </c>
      <c r="H21" s="665" t="e">
        <f t="shared" si="3"/>
        <v>#DIV/0!</v>
      </c>
      <c r="I21" s="653">
        <f>SUM(C21+F21)</f>
        <v>0</v>
      </c>
      <c r="J21" s="648">
        <f t="shared" si="0"/>
        <v>0</v>
      </c>
      <c r="K21" s="665" t="e">
        <f t="shared" si="1"/>
        <v>#DIV/0!</v>
      </c>
    </row>
    <row r="22" spans="1:11" ht="16.5" customHeight="1" thickTop="1">
      <c r="A22" s="651" t="s">
        <v>703</v>
      </c>
      <c r="B22" s="652"/>
      <c r="C22" s="660">
        <f>SUM(C15+C21)</f>
        <v>6775</v>
      </c>
      <c r="D22" s="692">
        <f>SUM(D15+D21)</f>
        <v>3371</v>
      </c>
      <c r="E22" s="665">
        <f t="shared" si="2"/>
        <v>49.756457564575648</v>
      </c>
      <c r="F22" s="660">
        <f>SUM(F15+F21)</f>
        <v>0</v>
      </c>
      <c r="G22" s="660">
        <f>SUM(G15+G21)</f>
        <v>0</v>
      </c>
      <c r="H22" s="665" t="e">
        <f t="shared" si="3"/>
        <v>#DIV/0!</v>
      </c>
      <c r="I22" s="653">
        <f>SUM(C22+F22)</f>
        <v>6775</v>
      </c>
      <c r="J22" s="648">
        <f t="shared" si="0"/>
        <v>3371</v>
      </c>
      <c r="K22" s="973">
        <f t="shared" si="1"/>
        <v>49.756457564575648</v>
      </c>
    </row>
    <row r="23" spans="1:11" ht="16.5" customHeight="1">
      <c r="A23" s="1816" t="s">
        <v>704</v>
      </c>
      <c r="B23" s="1816"/>
      <c r="C23" s="1816"/>
      <c r="D23" s="1816"/>
      <c r="E23" s="1816"/>
      <c r="F23" s="1816"/>
      <c r="G23" s="1816"/>
      <c r="H23" s="1816"/>
      <c r="I23" s="1816"/>
      <c r="J23" s="1816"/>
      <c r="K23" s="1816"/>
    </row>
    <row r="24" spans="1:11" s="248" customFormat="1" ht="17.25" customHeight="1">
      <c r="A24" s="222"/>
      <c r="B24" s="222"/>
      <c r="C24" s="222"/>
      <c r="D24" s="222"/>
      <c r="E24" s="222"/>
      <c r="F24" s="222"/>
      <c r="G24" s="222"/>
      <c r="H24" s="222"/>
      <c r="I24" s="84"/>
      <c r="J24" s="84"/>
      <c r="K24" s="84"/>
    </row>
    <row r="25" spans="1:11">
      <c r="A25" s="1816"/>
      <c r="B25" s="1816"/>
      <c r="C25" s="1816"/>
      <c r="D25" s="1816"/>
      <c r="E25" s="1816"/>
      <c r="F25" s="1816"/>
      <c r="G25" s="1816"/>
      <c r="H25" s="1816"/>
      <c r="I25" s="1816"/>
      <c r="J25" s="1816"/>
      <c r="K25" s="1816"/>
    </row>
    <row r="26" spans="1:11" ht="11.1" customHeight="1">
      <c r="A26" s="222"/>
      <c r="B26" s="222"/>
      <c r="C26" s="222"/>
      <c r="D26" s="222"/>
      <c r="E26" s="222"/>
      <c r="F26" s="222"/>
      <c r="G26" s="222"/>
      <c r="H26" s="222"/>
    </row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8">
    <mergeCell ref="C2:D2"/>
    <mergeCell ref="A25:K25"/>
    <mergeCell ref="A7:A8"/>
    <mergeCell ref="B7:B8"/>
    <mergeCell ref="A23:K23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selection activeCell="A24" sqref="A24"/>
    </sheetView>
  </sheetViews>
  <sheetFormatPr defaultRowHeight="12.75"/>
  <cols>
    <col min="1" max="1" width="13.140625" style="84" customWidth="1"/>
    <col min="2" max="2" width="20" style="84" customWidth="1"/>
    <col min="3" max="3" width="9.28515625" style="84" customWidth="1"/>
    <col min="4" max="4" width="9.42578125" style="84" customWidth="1"/>
    <col min="5" max="5" width="10.42578125" style="84" bestFit="1" customWidth="1"/>
    <col min="6" max="6" width="8.85546875" style="84" customWidth="1"/>
    <col min="7" max="7" width="9.5703125" style="84" customWidth="1"/>
    <col min="8" max="8" width="10.42578125" style="84" bestFit="1" customWidth="1"/>
    <col min="9" max="10" width="8.85546875" style="84" customWidth="1"/>
    <col min="11" max="11" width="10.425781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4542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312" t="s">
        <v>698</v>
      </c>
      <c r="B9" s="680" t="s">
        <v>699</v>
      </c>
      <c r="C9" s="646">
        <v>289</v>
      </c>
      <c r="D9" s="646">
        <v>452</v>
      </c>
      <c r="E9" s="675">
        <f>SUM(D9/C9*100)</f>
        <v>156.40138408304497</v>
      </c>
      <c r="F9" s="972">
        <v>0</v>
      </c>
      <c r="G9" s="972"/>
      <c r="H9" s="675" t="e">
        <f>SUM(G9/F9*100)</f>
        <v>#DIV/0!</v>
      </c>
      <c r="I9" s="648">
        <f t="shared" ref="I9:J22" si="0">C9+F9</f>
        <v>289</v>
      </c>
      <c r="J9" s="648">
        <f t="shared" si="0"/>
        <v>452</v>
      </c>
      <c r="K9" s="973">
        <f t="shared" ref="K9:K22" si="1">SUM(J9/I9*100)</f>
        <v>156.40138408304497</v>
      </c>
    </row>
    <row r="10" spans="1:11" ht="34.5" customHeight="1">
      <c r="A10" s="312" t="s">
        <v>700</v>
      </c>
      <c r="B10" s="313" t="s">
        <v>701</v>
      </c>
      <c r="C10" s="646">
        <v>2017</v>
      </c>
      <c r="D10" s="646">
        <v>2679</v>
      </c>
      <c r="E10" s="675">
        <f t="shared" ref="E10:E22" si="2">SUM(D10/C10*100)</f>
        <v>132.82102131879029</v>
      </c>
      <c r="F10" s="647">
        <v>0</v>
      </c>
      <c r="G10" s="647"/>
      <c r="H10" s="675" t="e">
        <f t="shared" ref="H10:H22" si="3">SUM(G10/F10*100)</f>
        <v>#DIV/0!</v>
      </c>
      <c r="I10" s="648">
        <f t="shared" si="0"/>
        <v>2017</v>
      </c>
      <c r="J10" s="648">
        <f t="shared" si="0"/>
        <v>2679</v>
      </c>
      <c r="K10" s="665">
        <f t="shared" si="1"/>
        <v>132.82102131879029</v>
      </c>
    </row>
    <row r="11" spans="1:11" ht="11.1" customHeight="1">
      <c r="A11" s="483"/>
      <c r="B11" s="681"/>
      <c r="C11" s="564"/>
      <c r="D11" s="564"/>
      <c r="E11" s="675" t="e">
        <f t="shared" si="2"/>
        <v>#DIV/0!</v>
      </c>
      <c r="F11" s="564"/>
      <c r="G11" s="564"/>
      <c r="H11" s="675" t="e">
        <f t="shared" si="3"/>
        <v>#DIV/0!</v>
      </c>
      <c r="I11" s="648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ht="11.1" customHeight="1">
      <c r="A12" s="483"/>
      <c r="B12" s="649"/>
      <c r="C12" s="564"/>
      <c r="D12" s="564"/>
      <c r="E12" s="675" t="e">
        <f t="shared" si="2"/>
        <v>#DIV/0!</v>
      </c>
      <c r="F12" s="564"/>
      <c r="G12" s="564"/>
      <c r="H12" s="675" t="e">
        <f t="shared" si="3"/>
        <v>#DIV/0!</v>
      </c>
      <c r="I12" s="648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ht="11.1" customHeight="1">
      <c r="A13" s="483"/>
      <c r="B13" s="649"/>
      <c r="C13" s="564"/>
      <c r="D13" s="564"/>
      <c r="E13" s="675" t="e">
        <f t="shared" si="2"/>
        <v>#DIV/0!</v>
      </c>
      <c r="F13" s="564"/>
      <c r="G13" s="564"/>
      <c r="H13" s="675" t="e">
        <f t="shared" si="3"/>
        <v>#DIV/0!</v>
      </c>
      <c r="I13" s="648">
        <f t="shared" si="0"/>
        <v>0</v>
      </c>
      <c r="J13" s="648">
        <f t="shared" si="0"/>
        <v>0</v>
      </c>
      <c r="K13" s="665" t="e">
        <f t="shared" si="1"/>
        <v>#DIV/0!</v>
      </c>
    </row>
    <row r="14" spans="1:11" s="85" customFormat="1" ht="11.1" customHeight="1">
      <c r="A14" s="483"/>
      <c r="B14" s="649"/>
      <c r="C14" s="564"/>
      <c r="D14" s="564"/>
      <c r="E14" s="675" t="e">
        <f t="shared" si="2"/>
        <v>#DIV/0!</v>
      </c>
      <c r="F14" s="564"/>
      <c r="G14" s="564"/>
      <c r="H14" s="675" t="e">
        <f t="shared" si="3"/>
        <v>#DIV/0!</v>
      </c>
      <c r="I14" s="648">
        <f t="shared" si="0"/>
        <v>0</v>
      </c>
      <c r="J14" s="648">
        <f t="shared" si="0"/>
        <v>0</v>
      </c>
      <c r="K14" s="665" t="e">
        <f t="shared" si="1"/>
        <v>#DIV/0!</v>
      </c>
    </row>
    <row r="15" spans="1:11" s="85" customFormat="1" ht="18.75" customHeight="1">
      <c r="A15" s="651" t="s">
        <v>3906</v>
      </c>
      <c r="B15" s="674"/>
      <c r="C15" s="653">
        <f>SUM(C9:C12)</f>
        <v>2306</v>
      </c>
      <c r="D15" s="653">
        <f>SUM(D9:D12)</f>
        <v>3131</v>
      </c>
      <c r="E15" s="677">
        <f t="shared" si="2"/>
        <v>135.77623590633129</v>
      </c>
      <c r="F15" s="653">
        <f>SUM(F9:F12)</f>
        <v>0</v>
      </c>
      <c r="G15" s="653">
        <f>SUM(G9:G12)</f>
        <v>0</v>
      </c>
      <c r="H15" s="677" t="e">
        <f t="shared" si="3"/>
        <v>#DIV/0!</v>
      </c>
      <c r="I15" s="653">
        <f>SUM(C15+F15)</f>
        <v>2306</v>
      </c>
      <c r="J15" s="648">
        <f t="shared" si="0"/>
        <v>3131</v>
      </c>
      <c r="K15" s="665">
        <f t="shared" si="1"/>
        <v>135.77623590633129</v>
      </c>
    </row>
    <row r="16" spans="1:11" s="85" customFormat="1" ht="12.75" customHeight="1">
      <c r="A16" s="654" t="s">
        <v>702</v>
      </c>
      <c r="B16" s="655"/>
      <c r="C16" s="655"/>
      <c r="D16" s="655"/>
      <c r="E16" s="675"/>
      <c r="F16" s="655"/>
      <c r="G16" s="655"/>
      <c r="H16" s="675"/>
      <c r="I16" s="655"/>
      <c r="J16" s="648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6.5" customHeight="1">
      <c r="A21" s="651" t="s">
        <v>3906</v>
      </c>
      <c r="B21" s="652"/>
      <c r="C21" s="659">
        <f>SUM(C17:C20)</f>
        <v>0</v>
      </c>
      <c r="D21" s="659">
        <f>SUM(D17:D20)</f>
        <v>0</v>
      </c>
      <c r="E21" s="677" t="e">
        <f t="shared" si="2"/>
        <v>#DIV/0!</v>
      </c>
      <c r="F21" s="659">
        <f>SUM(F17:F20)</f>
        <v>0</v>
      </c>
      <c r="G21" s="659">
        <f>SUM(G17:G20)</f>
        <v>0</v>
      </c>
      <c r="H21" s="677" t="e">
        <f t="shared" si="3"/>
        <v>#DIV/0!</v>
      </c>
      <c r="I21" s="653">
        <f>SUM(C21+F21)</f>
        <v>0</v>
      </c>
      <c r="J21" s="648">
        <f t="shared" si="0"/>
        <v>0</v>
      </c>
      <c r="K21" s="665" t="e">
        <f t="shared" si="1"/>
        <v>#DIV/0!</v>
      </c>
    </row>
    <row r="22" spans="1:11" ht="18.75" customHeight="1">
      <c r="A22" s="651" t="s">
        <v>703</v>
      </c>
      <c r="B22" s="652"/>
      <c r="C22" s="660">
        <f>SUM(C15+C21)</f>
        <v>2306</v>
      </c>
      <c r="D22" s="660">
        <f>SUM(D15+D21)</f>
        <v>3131</v>
      </c>
      <c r="E22" s="677">
        <f t="shared" si="2"/>
        <v>135.77623590633129</v>
      </c>
      <c r="F22" s="660">
        <f>SUM(F15+F21)</f>
        <v>0</v>
      </c>
      <c r="G22" s="660">
        <f>SUM(G15+G21)</f>
        <v>0</v>
      </c>
      <c r="H22" s="677" t="e">
        <f t="shared" si="3"/>
        <v>#DIV/0!</v>
      </c>
      <c r="I22" s="653">
        <f>SUM(C22+F22)</f>
        <v>2306</v>
      </c>
      <c r="J22" s="648">
        <f t="shared" si="0"/>
        <v>3131</v>
      </c>
      <c r="K22" s="974">
        <f t="shared" si="1"/>
        <v>135.77623590633129</v>
      </c>
    </row>
    <row r="23" spans="1:11" ht="30" customHeight="1">
      <c r="A23" s="1814" t="s">
        <v>704</v>
      </c>
      <c r="B23" s="1814"/>
      <c r="C23" s="1814"/>
      <c r="D23" s="1814"/>
      <c r="E23" s="1814"/>
      <c r="F23" s="1814"/>
      <c r="G23" s="1814"/>
      <c r="H23" s="1814"/>
      <c r="I23" s="1814"/>
      <c r="J23" s="1814"/>
      <c r="K23" s="1814"/>
    </row>
    <row r="24" spans="1:11" ht="18.75" customHeight="1">
      <c r="A24" s="222" t="s">
        <v>7216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</row>
    <row r="25" spans="1:11" s="86" customFormat="1" ht="10.5" customHeight="1">
      <c r="A25" s="1814"/>
      <c r="B25" s="1814"/>
      <c r="C25" s="1814"/>
      <c r="D25" s="1814"/>
      <c r="E25" s="1814"/>
      <c r="F25" s="1814"/>
      <c r="G25" s="1814"/>
      <c r="H25" s="1814"/>
      <c r="I25" s="1814"/>
      <c r="J25" s="1814"/>
      <c r="K25" s="1814"/>
    </row>
    <row r="26" spans="1:1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pans="1:11" ht="11.1" customHeigh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</sheetData>
  <mergeCells count="8">
    <mergeCell ref="C2:D2"/>
    <mergeCell ref="A25:K25"/>
    <mergeCell ref="A7:A8"/>
    <mergeCell ref="B7:B8"/>
    <mergeCell ref="A23:K23"/>
    <mergeCell ref="C7:E7"/>
    <mergeCell ref="F7:H7"/>
    <mergeCell ref="I7:K7"/>
  </mergeCells>
  <phoneticPr fontId="94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A23" sqref="A23"/>
    </sheetView>
  </sheetViews>
  <sheetFormatPr defaultRowHeight="12.75"/>
  <cols>
    <col min="1" max="1" width="13.140625" style="84" customWidth="1"/>
    <col min="2" max="2" width="19.85546875" style="84" customWidth="1"/>
    <col min="3" max="3" width="9.5703125" style="84" customWidth="1"/>
    <col min="4" max="4" width="9.42578125" style="84" customWidth="1"/>
    <col min="5" max="5" width="10.42578125" style="84" bestFit="1" customWidth="1"/>
    <col min="6" max="6" width="9.140625" style="84"/>
    <col min="7" max="7" width="9.42578125" style="84" customWidth="1"/>
    <col min="8" max="8" width="10.42578125" style="84" bestFit="1" customWidth="1"/>
    <col min="9" max="9" width="10" style="84" customWidth="1"/>
    <col min="10" max="10" width="9.140625" style="84" bestFit="1"/>
    <col min="11" max="11" width="10.8554687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</row>
    <row r="5" spans="1:11" ht="15.75">
      <c r="A5" s="4"/>
      <c r="B5" s="5" t="s">
        <v>692</v>
      </c>
      <c r="C5" s="87" t="s">
        <v>1387</v>
      </c>
      <c r="D5" s="88"/>
      <c r="E5" s="88"/>
      <c r="F5" s="88"/>
      <c r="G5" s="12"/>
      <c r="H5" s="12"/>
      <c r="I5" s="13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customFormat="1" ht="26.25" thickTop="1">
      <c r="A9" s="312" t="s">
        <v>698</v>
      </c>
      <c r="B9" s="313" t="s">
        <v>699</v>
      </c>
      <c r="C9" s="645">
        <v>1</v>
      </c>
      <c r="D9" s="693">
        <v>0</v>
      </c>
      <c r="E9" s="663">
        <f>SUM(D9/C9*100)</f>
        <v>0</v>
      </c>
      <c r="F9" s="972">
        <v>0</v>
      </c>
      <c r="G9" s="972"/>
      <c r="H9" s="663" t="e">
        <f>SUM(G9/F9*100)</f>
        <v>#DIV/0!</v>
      </c>
      <c r="I9" s="531">
        <f t="shared" ref="I9:J12" si="0">C9+F9</f>
        <v>1</v>
      </c>
      <c r="J9" s="531">
        <f t="shared" si="0"/>
        <v>0</v>
      </c>
      <c r="K9" s="664">
        <f>SUM(J9/I9*100)</f>
        <v>0</v>
      </c>
    </row>
    <row r="10" spans="1:11" ht="34.5" customHeight="1">
      <c r="A10" s="657" t="s">
        <v>700</v>
      </c>
      <c r="B10" s="313" t="s">
        <v>701</v>
      </c>
      <c r="C10" s="647">
        <v>7</v>
      </c>
      <c r="D10" s="687">
        <v>20</v>
      </c>
      <c r="E10" s="662">
        <f t="shared" ref="E10:E20" si="1">SUM(D10/C10*100)</f>
        <v>285.71428571428572</v>
      </c>
      <c r="F10" s="647">
        <v>0</v>
      </c>
      <c r="G10" s="647"/>
      <c r="H10" s="662" t="e">
        <f t="shared" ref="H10:H20" si="2">SUM(G10/F10*100)</f>
        <v>#DIV/0!</v>
      </c>
      <c r="I10" s="648">
        <f t="shared" si="0"/>
        <v>7</v>
      </c>
      <c r="J10" s="648">
        <f t="shared" si="0"/>
        <v>20</v>
      </c>
      <c r="K10" s="665">
        <f t="shared" ref="K10:K20" si="3">SUM(J10/I10*100)</f>
        <v>285.71428571428572</v>
      </c>
    </row>
    <row r="11" spans="1:11" ht="11.1" customHeight="1">
      <c r="A11" s="483"/>
      <c r="B11" s="649"/>
      <c r="C11" s="564"/>
      <c r="D11" s="688"/>
      <c r="E11" s="662" t="e">
        <f t="shared" si="1"/>
        <v>#DIV/0!</v>
      </c>
      <c r="F11" s="564"/>
      <c r="G11" s="564"/>
      <c r="H11" s="662" t="e">
        <f t="shared" si="2"/>
        <v>#DIV/0!</v>
      </c>
      <c r="I11" s="648">
        <f t="shared" si="0"/>
        <v>0</v>
      </c>
      <c r="J11" s="648">
        <f t="shared" si="0"/>
        <v>0</v>
      </c>
      <c r="K11" s="665" t="e">
        <f t="shared" si="3"/>
        <v>#DIV/0!</v>
      </c>
    </row>
    <row r="12" spans="1:11" s="85" customFormat="1" ht="11.1" customHeight="1">
      <c r="A12" s="483"/>
      <c r="B12" s="649"/>
      <c r="C12" s="564"/>
      <c r="D12" s="688"/>
      <c r="E12" s="662" t="e">
        <f t="shared" si="1"/>
        <v>#DIV/0!</v>
      </c>
      <c r="F12" s="564"/>
      <c r="G12" s="564"/>
      <c r="H12" s="662" t="e">
        <f t="shared" si="2"/>
        <v>#DIV/0!</v>
      </c>
      <c r="I12" s="648">
        <f t="shared" si="0"/>
        <v>0</v>
      </c>
      <c r="J12" s="648">
        <f t="shared" si="0"/>
        <v>0</v>
      </c>
      <c r="K12" s="665" t="e">
        <f t="shared" si="3"/>
        <v>#DIV/0!</v>
      </c>
    </row>
    <row r="13" spans="1:11" s="85" customFormat="1" ht="17.25" customHeight="1">
      <c r="A13" s="651" t="s">
        <v>3906</v>
      </c>
      <c r="B13" s="674"/>
      <c r="C13" s="653">
        <f>SUM(C9:C10)</f>
        <v>8</v>
      </c>
      <c r="D13" s="689">
        <f>SUM(D9:D10)</f>
        <v>20</v>
      </c>
      <c r="E13" s="665">
        <f t="shared" si="1"/>
        <v>250</v>
      </c>
      <c r="F13" s="653">
        <f>SUM(F9:F10)</f>
        <v>0</v>
      </c>
      <c r="G13" s="653">
        <f>SUM(G9:G10)</f>
        <v>0</v>
      </c>
      <c r="H13" s="665" t="e">
        <f t="shared" si="2"/>
        <v>#DIV/0!</v>
      </c>
      <c r="I13" s="653">
        <f>SUM(C13+F13)</f>
        <v>8</v>
      </c>
      <c r="J13" s="653">
        <f>SUM(D13+G13)</f>
        <v>20</v>
      </c>
      <c r="K13" s="665">
        <f t="shared" si="3"/>
        <v>250</v>
      </c>
    </row>
    <row r="14" spans="1:11" s="85" customFormat="1" ht="12.75" customHeight="1">
      <c r="A14" s="654" t="s">
        <v>702</v>
      </c>
      <c r="B14" s="655"/>
      <c r="C14" s="655"/>
      <c r="D14" s="655"/>
      <c r="E14" s="662"/>
      <c r="F14" s="655"/>
      <c r="G14" s="655"/>
      <c r="H14" s="662"/>
      <c r="I14" s="655"/>
      <c r="J14" s="656"/>
      <c r="K14" s="665"/>
    </row>
    <row r="15" spans="1:11" s="231" customFormat="1" ht="12.75" customHeight="1">
      <c r="A15" s="979">
        <v>280005</v>
      </c>
      <c r="B15" s="979" t="s">
        <v>4489</v>
      </c>
      <c r="C15" s="980"/>
      <c r="D15" s="980"/>
      <c r="E15" s="980"/>
      <c r="F15" s="980"/>
      <c r="G15" s="980"/>
      <c r="H15" s="980"/>
      <c r="I15" s="981"/>
      <c r="J15" s="981"/>
      <c r="K15" s="981"/>
    </row>
    <row r="16" spans="1:11" s="231" customFormat="1" ht="12.75" customHeight="1">
      <c r="A16" s="979">
        <v>280006</v>
      </c>
      <c r="B16" s="979" t="s">
        <v>4490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>
      <c r="A17" s="979">
        <v>280007</v>
      </c>
      <c r="B17" s="979" t="s">
        <v>4491</v>
      </c>
      <c r="C17" s="982"/>
      <c r="D17" s="982"/>
      <c r="E17" s="982"/>
      <c r="F17" s="982"/>
      <c r="G17" s="982"/>
      <c r="H17" s="982"/>
      <c r="I17" s="981"/>
      <c r="J17" s="981"/>
      <c r="K17" s="981"/>
    </row>
    <row r="18" spans="1:11" s="231" customFormat="1">
      <c r="A18" s="979">
        <v>280008</v>
      </c>
      <c r="B18" s="979" t="s">
        <v>4492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85" customFormat="1" ht="16.5" customHeight="1">
      <c r="A19" s="651" t="s">
        <v>3906</v>
      </c>
      <c r="B19" s="652"/>
      <c r="C19" s="659">
        <f>SUM(C15:C18)</f>
        <v>0</v>
      </c>
      <c r="D19" s="691">
        <f>SUM(D15:D18)</f>
        <v>0</v>
      </c>
      <c r="E19" s="665" t="e">
        <f t="shared" si="1"/>
        <v>#DIV/0!</v>
      </c>
      <c r="F19" s="659">
        <f>SUM(F15:F18)</f>
        <v>0</v>
      </c>
      <c r="G19" s="659">
        <f>SUM(G15:G18)</f>
        <v>0</v>
      </c>
      <c r="H19" s="665" t="e">
        <f t="shared" si="2"/>
        <v>#DIV/0!</v>
      </c>
      <c r="I19" s="653">
        <f>SUM(C19+F19)</f>
        <v>0</v>
      </c>
      <c r="J19" s="653">
        <f>SUM(D19+G19)</f>
        <v>0</v>
      </c>
      <c r="K19" s="665" t="e">
        <f t="shared" si="3"/>
        <v>#DIV/0!</v>
      </c>
    </row>
    <row r="20" spans="1:11" ht="18.75" customHeight="1">
      <c r="A20" s="651" t="s">
        <v>703</v>
      </c>
      <c r="B20" s="652"/>
      <c r="C20" s="660">
        <f>SUM(C13+C19)</f>
        <v>8</v>
      </c>
      <c r="D20" s="692">
        <f>SUM(D13+D19)</f>
        <v>20</v>
      </c>
      <c r="E20" s="665">
        <f t="shared" si="1"/>
        <v>250</v>
      </c>
      <c r="F20" s="660">
        <f>SUM(F13+F19)</f>
        <v>0</v>
      </c>
      <c r="G20" s="660">
        <f>SUM(G13+G19)</f>
        <v>0</v>
      </c>
      <c r="H20" s="665" t="e">
        <f t="shared" si="2"/>
        <v>#DIV/0!</v>
      </c>
      <c r="I20" s="653">
        <f>SUM(C20+F20)</f>
        <v>8</v>
      </c>
      <c r="J20" s="653">
        <f>SUM(D20+G20)</f>
        <v>20</v>
      </c>
      <c r="K20" s="665">
        <f t="shared" si="3"/>
        <v>250</v>
      </c>
    </row>
    <row r="21" spans="1:11" s="86" customFormat="1">
      <c r="A21" s="1814" t="s">
        <v>704</v>
      </c>
      <c r="B21" s="1814"/>
      <c r="C21" s="1814"/>
      <c r="D21" s="1814"/>
      <c r="E21" s="1814"/>
      <c r="F21" s="1814"/>
      <c r="G21" s="1814"/>
      <c r="H21" s="1814"/>
      <c r="I21" s="1814"/>
      <c r="J21" s="1814"/>
    </row>
    <row r="22" spans="1:11">
      <c r="A22" s="222" t="s">
        <v>4731</v>
      </c>
      <c r="B22" s="222"/>
      <c r="C22" s="222"/>
      <c r="D22" s="222"/>
      <c r="E22" s="222"/>
      <c r="F22" s="222"/>
      <c r="G22" s="222"/>
      <c r="H22" s="222"/>
      <c r="I22" s="222"/>
    </row>
    <row r="23" spans="1:11" ht="27" customHeight="1"/>
    <row r="24" spans="1:11" ht="11.1" customHeight="1"/>
    <row r="25" spans="1:11" ht="11.1" customHeight="1"/>
    <row r="26" spans="1:11" ht="10.5" customHeight="1"/>
    <row r="28" spans="1:11" ht="10.5" hidden="1" customHeight="1"/>
    <row r="29" spans="1:11" ht="10.5" hidden="1" customHeight="1"/>
    <row r="30" spans="1:11" ht="10.5" hidden="1" customHeight="1"/>
    <row r="31" spans="1:11" ht="10.5" hidden="1" customHeight="1"/>
    <row r="32" spans="1:11" ht="10.5" hidden="1" customHeight="1"/>
    <row r="33" ht="10.5" hidden="1" customHeight="1"/>
    <row r="34" ht="10.5" hidden="1" customHeight="1"/>
    <row r="35" ht="10.5" hidden="1" customHeight="1"/>
    <row r="36" ht="10.5" hidden="1" customHeight="1"/>
    <row r="37" ht="10.5" hidden="1" customHeight="1"/>
    <row r="38" ht="10.5" hidden="1" customHeight="1"/>
    <row r="39" ht="10.5" hidden="1" customHeight="1"/>
    <row r="40" ht="10.5" hidden="1" customHeight="1"/>
    <row r="41" ht="10.5" hidden="1" customHeight="1"/>
    <row r="42" ht="10.5" hidden="1" customHeight="1"/>
    <row r="43" ht="10.5" hidden="1" customHeight="1"/>
    <row r="44" ht="10.5" hidden="1" customHeight="1"/>
    <row r="45" ht="10.5" hidden="1" customHeight="1"/>
    <row r="46" ht="10.5" hidden="1" customHeight="1"/>
    <row r="47" ht="10.5" hidden="1" customHeight="1"/>
    <row r="48" ht="10.5" hidden="1" customHeight="1"/>
    <row r="49" ht="10.5" hidden="1" customHeight="1"/>
    <row r="50" ht="10.5" hidden="1" customHeight="1"/>
    <row r="51" ht="10.5" hidden="1" customHeight="1"/>
    <row r="52" ht="10.5" hidden="1" customHeight="1"/>
    <row r="53" ht="10.5" hidden="1" customHeight="1"/>
    <row r="54" ht="10.5" hidden="1" customHeight="1"/>
    <row r="55" ht="10.5" hidden="1" customHeight="1"/>
    <row r="56" ht="10.5" hidden="1" customHeight="1"/>
    <row r="57" ht="10.5" hidden="1" customHeight="1"/>
    <row r="58" ht="10.5" hidden="1" customHeight="1"/>
    <row r="59" ht="10.5" hidden="1" customHeight="1"/>
    <row r="60" ht="10.5" hidden="1" customHeight="1"/>
    <row r="61" ht="10.5" hidden="1" customHeight="1"/>
    <row r="62" ht="10.5" hidden="1" customHeight="1"/>
    <row r="66" ht="9.75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0.5" customHeight="1"/>
    <row r="83" ht="10.5" customHeight="1"/>
    <row r="84" ht="9.75" customHeight="1"/>
    <row r="85" ht="10.5" hidden="1" customHeight="1"/>
    <row r="86" ht="10.5" hidden="1" customHeight="1"/>
    <row r="87" ht="10.5" hidden="1" customHeight="1"/>
    <row r="88" ht="10.5" hidden="1" customHeight="1"/>
    <row r="89" ht="10.5" hidden="1" customHeight="1"/>
    <row r="90" ht="10.5" hidden="1" customHeight="1"/>
    <row r="91" ht="24.75" hidden="1" customHeight="1"/>
    <row r="92" ht="24.75" hidden="1" customHeight="1"/>
    <row r="93" ht="24.75" hidden="1" customHeight="1"/>
    <row r="94" ht="24.75" hidden="1" customHeight="1"/>
    <row r="95" ht="24.75" hidden="1" customHeight="1"/>
    <row r="96" ht="24.75" hidden="1" customHeight="1"/>
    <row r="97" ht="24.75" hidden="1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1.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7">
    <mergeCell ref="C2:D2"/>
    <mergeCell ref="A21:J21"/>
    <mergeCell ref="A7:A8"/>
    <mergeCell ref="B7:B8"/>
    <mergeCell ref="C7:E7"/>
    <mergeCell ref="F7:H7"/>
    <mergeCell ref="I7:K7"/>
  </mergeCells>
  <phoneticPr fontId="94" type="noConversion"/>
  <pageMargins left="0.71" right="0.71" top="0.75" bottom="0.75" header="0.31" footer="0.31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78"/>
  <sheetViews>
    <sheetView workbookViewId="0">
      <selection activeCell="K22" sqref="K22"/>
    </sheetView>
  </sheetViews>
  <sheetFormatPr defaultRowHeight="12.75"/>
  <cols>
    <col min="1" max="1" width="13.140625" style="84" customWidth="1"/>
    <col min="2" max="2" width="28.140625" style="84" customWidth="1"/>
    <col min="3" max="3" width="9.7109375" style="84" customWidth="1"/>
    <col min="4" max="4" width="9.5703125" style="84" customWidth="1"/>
    <col min="5" max="5" width="10.42578125" style="84" bestFit="1" customWidth="1"/>
    <col min="6" max="6" width="9.140625" style="84"/>
    <col min="7" max="7" width="9.28515625" style="84" customWidth="1"/>
    <col min="8" max="8" width="10.42578125" style="84" bestFit="1" customWidth="1"/>
    <col min="9" max="9" width="9.5703125" style="84" customWidth="1"/>
    <col min="10" max="10" width="9.42578125" style="84" customWidth="1"/>
    <col min="11" max="11" width="10.42578125" style="84" bestFit="1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</row>
    <row r="5" spans="1:11" ht="15.75">
      <c r="A5" s="4"/>
      <c r="B5" s="5" t="s">
        <v>692</v>
      </c>
      <c r="C5" s="87" t="s">
        <v>4543</v>
      </c>
      <c r="D5" s="88"/>
      <c r="E5" s="88"/>
      <c r="F5" s="88"/>
      <c r="G5" s="12"/>
      <c r="H5" s="12"/>
      <c r="I5" s="13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 thickBot="1">
      <c r="A9" s="316" t="s">
        <v>698</v>
      </c>
      <c r="B9" s="697" t="s">
        <v>699</v>
      </c>
      <c r="C9" s="645">
        <v>9875</v>
      </c>
      <c r="D9" s="645">
        <v>6015</v>
      </c>
      <c r="E9" s="663">
        <f>SUM(D9/C9*100)</f>
        <v>60.911392405063289</v>
      </c>
      <c r="F9" s="972">
        <v>0</v>
      </c>
      <c r="G9" s="972"/>
      <c r="H9" s="663" t="e">
        <f>SUM(G9/F9*100)</f>
        <v>#DIV/0!</v>
      </c>
      <c r="I9" s="531">
        <f t="shared" ref="I9:J14" si="0">C9+F9</f>
        <v>9875</v>
      </c>
      <c r="J9" s="531">
        <f t="shared" si="0"/>
        <v>6015</v>
      </c>
      <c r="K9" s="664">
        <f>SUM(J9/I9*100)</f>
        <v>60.911392405063289</v>
      </c>
    </row>
    <row r="10" spans="1:11" ht="34.5" customHeight="1" thickTop="1">
      <c r="A10" s="316" t="s">
        <v>700</v>
      </c>
      <c r="B10" s="698" t="s">
        <v>701</v>
      </c>
      <c r="C10" s="647">
        <v>2819</v>
      </c>
      <c r="D10" s="647">
        <v>1528</v>
      </c>
      <c r="E10" s="662">
        <f t="shared" ref="E10:E22" si="1">SUM(D10/C10*100)</f>
        <v>54.203618304363253</v>
      </c>
      <c r="F10" s="647">
        <v>0</v>
      </c>
      <c r="G10" s="647"/>
      <c r="H10" s="662" t="e">
        <f t="shared" ref="H10:H22" si="2">SUM(G10/F10*100)</f>
        <v>#DIV/0!</v>
      </c>
      <c r="I10" s="648">
        <f t="shared" si="0"/>
        <v>2819</v>
      </c>
      <c r="J10" s="648">
        <f t="shared" si="0"/>
        <v>1528</v>
      </c>
      <c r="K10" s="664">
        <f>SUM(J10/I10*100)</f>
        <v>54.203618304363253</v>
      </c>
    </row>
    <row r="11" spans="1:11" ht="51" customHeight="1">
      <c r="A11" s="316" t="s">
        <v>706</v>
      </c>
      <c r="B11" s="698" t="s">
        <v>707</v>
      </c>
      <c r="C11" s="647">
        <v>5</v>
      </c>
      <c r="D11" s="647">
        <v>0</v>
      </c>
      <c r="E11" s="662">
        <f t="shared" si="1"/>
        <v>0</v>
      </c>
      <c r="F11" s="647"/>
      <c r="G11" s="647"/>
      <c r="H11" s="662" t="e">
        <f t="shared" si="2"/>
        <v>#DIV/0!</v>
      </c>
      <c r="I11" s="648">
        <f t="shared" si="0"/>
        <v>5</v>
      </c>
      <c r="J11" s="648">
        <f t="shared" si="0"/>
        <v>0</v>
      </c>
      <c r="K11" s="665">
        <f t="shared" ref="K11:K21" si="3">SUM(J11/I11*100)</f>
        <v>0</v>
      </c>
    </row>
    <row r="12" spans="1:11" ht="11.1" customHeight="1">
      <c r="A12" s="483"/>
      <c r="B12" s="681"/>
      <c r="C12" s="477"/>
      <c r="D12" s="477"/>
      <c r="E12" s="662" t="e">
        <f t="shared" si="1"/>
        <v>#DIV/0!</v>
      </c>
      <c r="F12" s="477"/>
      <c r="G12" s="477"/>
      <c r="H12" s="662" t="e">
        <f t="shared" si="2"/>
        <v>#DIV/0!</v>
      </c>
      <c r="I12" s="648">
        <f t="shared" si="0"/>
        <v>0</v>
      </c>
      <c r="J12" s="648">
        <f t="shared" si="0"/>
        <v>0</v>
      </c>
      <c r="K12" s="665" t="e">
        <f t="shared" si="3"/>
        <v>#DIV/0!</v>
      </c>
    </row>
    <row r="13" spans="1:11" ht="11.1" customHeight="1">
      <c r="A13" s="483"/>
      <c r="B13" s="649"/>
      <c r="C13" s="477"/>
      <c r="D13" s="477"/>
      <c r="E13" s="662" t="e">
        <f t="shared" si="1"/>
        <v>#DIV/0!</v>
      </c>
      <c r="F13" s="477"/>
      <c r="G13" s="477"/>
      <c r="H13" s="662" t="e">
        <f t="shared" si="2"/>
        <v>#DIV/0!</v>
      </c>
      <c r="I13" s="648">
        <f t="shared" si="0"/>
        <v>0</v>
      </c>
      <c r="J13" s="648">
        <f t="shared" si="0"/>
        <v>0</v>
      </c>
      <c r="K13" s="665" t="e">
        <f t="shared" si="3"/>
        <v>#DIV/0!</v>
      </c>
    </row>
    <row r="14" spans="1:11" s="85" customFormat="1" ht="11.1" customHeight="1" thickBot="1">
      <c r="A14" s="483"/>
      <c r="B14" s="649"/>
      <c r="C14" s="477"/>
      <c r="D14" s="477"/>
      <c r="E14" s="662" t="e">
        <f t="shared" si="1"/>
        <v>#DIV/0!</v>
      </c>
      <c r="F14" s="477"/>
      <c r="G14" s="477"/>
      <c r="H14" s="662" t="e">
        <f t="shared" si="2"/>
        <v>#DIV/0!</v>
      </c>
      <c r="I14" s="648">
        <f t="shared" si="0"/>
        <v>0</v>
      </c>
      <c r="J14" s="648">
        <f t="shared" si="0"/>
        <v>0</v>
      </c>
      <c r="K14" s="665" t="e">
        <f t="shared" si="3"/>
        <v>#DIV/0!</v>
      </c>
    </row>
    <row r="15" spans="1:11" s="85" customFormat="1" ht="18.75" customHeight="1" thickTop="1">
      <c r="A15" s="696" t="s">
        <v>3906</v>
      </c>
      <c r="B15" s="659"/>
      <c r="C15" s="669">
        <f>SUM(C9:C12)</f>
        <v>12699</v>
      </c>
      <c r="D15" s="669">
        <f>SUM(D9:D12)</f>
        <v>7543</v>
      </c>
      <c r="E15" s="665">
        <f t="shared" si="1"/>
        <v>59.398377825025591</v>
      </c>
      <c r="F15" s="669">
        <f>SUM(F9:F12)</f>
        <v>0</v>
      </c>
      <c r="G15" s="669">
        <f>SUM(G9:G12)</f>
        <v>0</v>
      </c>
      <c r="H15" s="665" t="e">
        <f t="shared" si="2"/>
        <v>#DIV/0!</v>
      </c>
      <c r="I15" s="669">
        <f>SUM(C15+F15)</f>
        <v>12699</v>
      </c>
      <c r="J15" s="669">
        <f>SUM(D15+G15)</f>
        <v>7543</v>
      </c>
      <c r="K15" s="664">
        <f>SUM(J15/I15*100)</f>
        <v>59.398377825025591</v>
      </c>
    </row>
    <row r="16" spans="1:11" s="85" customFormat="1" ht="12.75" customHeight="1">
      <c r="A16" s="654" t="s">
        <v>702</v>
      </c>
      <c r="B16" s="655"/>
      <c r="C16" s="655"/>
      <c r="D16" s="655"/>
      <c r="E16" s="662"/>
      <c r="F16" s="655"/>
      <c r="G16" s="655"/>
      <c r="H16" s="662"/>
      <c r="I16" s="655"/>
      <c r="J16" s="656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5" customHeight="1" thickBot="1">
      <c r="A21" s="651" t="s">
        <v>3906</v>
      </c>
      <c r="B21" s="652"/>
      <c r="C21" s="659">
        <f>SUM(C17:C20)</f>
        <v>0</v>
      </c>
      <c r="D21" s="659">
        <f>SUM(D17:D20)</f>
        <v>0</v>
      </c>
      <c r="E21" s="665" t="e">
        <f t="shared" si="1"/>
        <v>#DIV/0!</v>
      </c>
      <c r="F21" s="659">
        <f>SUM(F17:F20)</f>
        <v>0</v>
      </c>
      <c r="G21" s="659">
        <f>SUM(G17:G20)</f>
        <v>0</v>
      </c>
      <c r="H21" s="665" t="e">
        <f t="shared" si="2"/>
        <v>#DIV/0!</v>
      </c>
      <c r="I21" s="669">
        <f>SUM(C21+F21)</f>
        <v>0</v>
      </c>
      <c r="J21" s="669">
        <f>SUM(D21+G21)</f>
        <v>0</v>
      </c>
      <c r="K21" s="665" t="e">
        <f t="shared" si="3"/>
        <v>#DIV/0!</v>
      </c>
    </row>
    <row r="22" spans="1:11" ht="18" customHeight="1" thickTop="1">
      <c r="A22" s="651" t="s">
        <v>703</v>
      </c>
      <c r="B22" s="652"/>
      <c r="C22" s="660">
        <f>SUM(C15+C21)</f>
        <v>12699</v>
      </c>
      <c r="D22" s="660">
        <f>SUM(D15+D21)</f>
        <v>7543</v>
      </c>
      <c r="E22" s="665">
        <f t="shared" si="1"/>
        <v>59.398377825025591</v>
      </c>
      <c r="F22" s="660">
        <f>SUM(F15+F21)</f>
        <v>0</v>
      </c>
      <c r="G22" s="660">
        <f>SUM(G15+G21)</f>
        <v>0</v>
      </c>
      <c r="H22" s="665" t="e">
        <f t="shared" si="2"/>
        <v>#DIV/0!</v>
      </c>
      <c r="I22" s="669">
        <f>SUM(C22+F22)</f>
        <v>12699</v>
      </c>
      <c r="J22" s="669">
        <f>SUM(D22+G22)</f>
        <v>7543</v>
      </c>
      <c r="K22" s="664">
        <f>SUM(J22/I22*100)</f>
        <v>59.398377825025591</v>
      </c>
    </row>
    <row r="23" spans="1:11" s="86" customFormat="1" ht="33.75" customHeight="1">
      <c r="A23" s="1814" t="s">
        <v>704</v>
      </c>
      <c r="B23" s="1814"/>
      <c r="C23" s="1814"/>
      <c r="D23" s="1814"/>
      <c r="E23" s="1814"/>
      <c r="F23" s="1814"/>
      <c r="G23" s="1814"/>
      <c r="H23" s="1814"/>
      <c r="I23" s="1814"/>
      <c r="J23" s="1814"/>
    </row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C2:D2"/>
    <mergeCell ref="A23:J23"/>
    <mergeCell ref="A7:A8"/>
    <mergeCell ref="B7:B8"/>
    <mergeCell ref="C7:E7"/>
    <mergeCell ref="F7:H7"/>
    <mergeCell ref="I7:K7"/>
  </mergeCells>
  <phoneticPr fontId="94" type="noConversion"/>
  <pageMargins left="0.75" right="0.75" top="1" bottom="1" header="0.5" footer="0.5"/>
  <pageSetup paperSize="9" scale="8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6"/>
  <sheetViews>
    <sheetView workbookViewId="0">
      <selection activeCell="K20" sqref="K20"/>
    </sheetView>
  </sheetViews>
  <sheetFormatPr defaultRowHeight="12.75"/>
  <cols>
    <col min="1" max="1" width="13.140625" style="84" customWidth="1"/>
    <col min="2" max="2" width="20" style="84" customWidth="1"/>
    <col min="3" max="3" width="9.85546875" style="84" customWidth="1"/>
    <col min="4" max="4" width="9.140625" style="84"/>
    <col min="5" max="5" width="10.42578125" style="84" bestFit="1" customWidth="1"/>
    <col min="6" max="6" width="9.42578125" style="84" customWidth="1"/>
    <col min="7" max="7" width="9.140625" style="84"/>
    <col min="8" max="8" width="10.42578125" style="84" bestFit="1" customWidth="1"/>
    <col min="9" max="10" width="9.140625" style="84"/>
    <col min="11" max="11" width="11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86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86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860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  <c r="J4" s="861"/>
    </row>
    <row r="5" spans="1:11" ht="15.75">
      <c r="A5" s="4"/>
      <c r="B5" s="5" t="s">
        <v>692</v>
      </c>
      <c r="C5" s="87" t="s">
        <v>4544</v>
      </c>
      <c r="D5" s="88"/>
      <c r="E5" s="88"/>
      <c r="F5" s="88"/>
      <c r="G5" s="12"/>
      <c r="H5" s="12"/>
      <c r="I5" s="13"/>
      <c r="J5" s="861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42.75" customHeight="1" thickTop="1" thickBot="1">
      <c r="A9" s="312" t="s">
        <v>4545</v>
      </c>
      <c r="B9" s="313" t="s">
        <v>4546</v>
      </c>
      <c r="C9" s="645">
        <v>3791</v>
      </c>
      <c r="D9" s="644">
        <v>1935</v>
      </c>
      <c r="E9" s="663">
        <f>SUM(D9/C9*100)</f>
        <v>51.041941440253233</v>
      </c>
      <c r="F9" s="972">
        <v>0</v>
      </c>
      <c r="G9" s="972"/>
      <c r="H9" s="663" t="e">
        <f>SUM(G9/F9*100)</f>
        <v>#DIV/0!</v>
      </c>
      <c r="I9" s="531">
        <f t="shared" ref="I9:J13" si="0">C9+F9</f>
        <v>3791</v>
      </c>
      <c r="J9" s="970">
        <f t="shared" si="0"/>
        <v>1935</v>
      </c>
      <c r="K9" s="973">
        <f t="shared" ref="K9:K20" si="1">SUM(J9/I9*100)</f>
        <v>51.041941440253233</v>
      </c>
    </row>
    <row r="10" spans="1:11" ht="40.5" customHeight="1" thickTop="1">
      <c r="A10" s="312" t="s">
        <v>2493</v>
      </c>
      <c r="B10" s="313" t="s">
        <v>2494</v>
      </c>
      <c r="C10" s="477">
        <v>4555</v>
      </c>
      <c r="D10" s="564">
        <v>3153</v>
      </c>
      <c r="E10" s="662">
        <f t="shared" ref="E10:E20" si="2">SUM(D10/C10*100)</f>
        <v>69.220636663007681</v>
      </c>
      <c r="F10" s="647">
        <v>0</v>
      </c>
      <c r="G10" s="647"/>
      <c r="H10" s="662" t="e">
        <f t="shared" ref="H10:H20" si="3">SUM(G10/F10*100)</f>
        <v>#DIV/0!</v>
      </c>
      <c r="I10" s="696">
        <f t="shared" si="0"/>
        <v>4555</v>
      </c>
      <c r="J10" s="648">
        <f t="shared" si="0"/>
        <v>3153</v>
      </c>
      <c r="K10" s="973">
        <f t="shared" si="1"/>
        <v>69.220636663007681</v>
      </c>
    </row>
    <row r="11" spans="1:11" ht="11.1" customHeight="1">
      <c r="A11" s="483"/>
      <c r="B11" s="681"/>
      <c r="C11" s="564"/>
      <c r="D11" s="564"/>
      <c r="E11" s="662" t="e">
        <f t="shared" si="2"/>
        <v>#DIV/0!</v>
      </c>
      <c r="F11" s="564"/>
      <c r="G11" s="564"/>
      <c r="H11" s="662" t="e">
        <f t="shared" si="3"/>
        <v>#DIV/0!</v>
      </c>
      <c r="I11" s="696">
        <f t="shared" si="0"/>
        <v>0</v>
      </c>
      <c r="J11" s="648">
        <f t="shared" si="0"/>
        <v>0</v>
      </c>
      <c r="K11" s="665" t="e">
        <f t="shared" si="1"/>
        <v>#DIV/0!</v>
      </c>
    </row>
    <row r="12" spans="1:11" s="85" customFormat="1" ht="11.1" customHeight="1" thickBot="1">
      <c r="A12" s="483"/>
      <c r="B12" s="649"/>
      <c r="C12" s="564"/>
      <c r="D12" s="564"/>
      <c r="E12" s="662" t="e">
        <f t="shared" si="2"/>
        <v>#DIV/0!</v>
      </c>
      <c r="F12" s="564"/>
      <c r="G12" s="564"/>
      <c r="H12" s="662" t="e">
        <f t="shared" si="3"/>
        <v>#DIV/0!</v>
      </c>
      <c r="I12" s="696">
        <f t="shared" si="0"/>
        <v>0</v>
      </c>
      <c r="J12" s="648">
        <f t="shared" si="0"/>
        <v>0</v>
      </c>
      <c r="K12" s="665" t="e">
        <f t="shared" si="1"/>
        <v>#DIV/0!</v>
      </c>
    </row>
    <row r="13" spans="1:11" s="85" customFormat="1" ht="16.5" customHeight="1" thickTop="1">
      <c r="A13" s="651" t="s">
        <v>3906</v>
      </c>
      <c r="B13" s="652"/>
      <c r="C13" s="653">
        <f>SUM(C9:C10)</f>
        <v>8346</v>
      </c>
      <c r="D13" s="653">
        <f>SUM(D9:D10)</f>
        <v>5088</v>
      </c>
      <c r="E13" s="665">
        <f t="shared" si="2"/>
        <v>60.963335729690868</v>
      </c>
      <c r="F13" s="653">
        <f>SUM(F9:F10)</f>
        <v>0</v>
      </c>
      <c r="G13" s="653">
        <f>SUM(G9:G10)</f>
        <v>0</v>
      </c>
      <c r="H13" s="665" t="e">
        <f t="shared" si="3"/>
        <v>#DIV/0!</v>
      </c>
      <c r="I13" s="689">
        <f>SUM(C13+F13)</f>
        <v>8346</v>
      </c>
      <c r="J13" s="648">
        <f t="shared" si="0"/>
        <v>5088</v>
      </c>
      <c r="K13" s="973">
        <f t="shared" si="1"/>
        <v>60.963335729690868</v>
      </c>
    </row>
    <row r="14" spans="1:11" s="85" customFormat="1" ht="12.75" customHeight="1">
      <c r="A14" s="654" t="s">
        <v>702</v>
      </c>
      <c r="B14" s="655"/>
      <c r="C14" s="655"/>
      <c r="D14" s="655"/>
      <c r="E14" s="662"/>
      <c r="F14" s="655"/>
      <c r="G14" s="655"/>
      <c r="H14" s="662"/>
      <c r="I14" s="655"/>
      <c r="J14" s="842"/>
      <c r="K14" s="665"/>
    </row>
    <row r="15" spans="1:11" s="231" customFormat="1" ht="12.75" customHeight="1">
      <c r="A15" s="979">
        <v>280005</v>
      </c>
      <c r="B15" s="979" t="s">
        <v>4489</v>
      </c>
      <c r="C15" s="980"/>
      <c r="D15" s="980"/>
      <c r="E15" s="980"/>
      <c r="F15" s="980"/>
      <c r="G15" s="980"/>
      <c r="H15" s="980"/>
      <c r="I15" s="981"/>
      <c r="J15" s="981"/>
      <c r="K15" s="981"/>
    </row>
    <row r="16" spans="1:11" s="231" customFormat="1" ht="12.75" customHeight="1">
      <c r="A16" s="979">
        <v>280006</v>
      </c>
      <c r="B16" s="979" t="s">
        <v>4490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>
      <c r="A17" s="979">
        <v>280007</v>
      </c>
      <c r="B17" s="979" t="s">
        <v>4491</v>
      </c>
      <c r="C17" s="982"/>
      <c r="D17" s="982"/>
      <c r="E17" s="982"/>
      <c r="F17" s="982"/>
      <c r="G17" s="982"/>
      <c r="H17" s="982"/>
      <c r="I17" s="981"/>
      <c r="J17" s="981"/>
      <c r="K17" s="981"/>
    </row>
    <row r="18" spans="1:11" s="231" customFormat="1">
      <c r="A18" s="979">
        <v>280008</v>
      </c>
      <c r="B18" s="979" t="s">
        <v>4492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85" customFormat="1" ht="12" customHeight="1" thickBot="1">
      <c r="A19" s="651" t="s">
        <v>3906</v>
      </c>
      <c r="B19" s="652"/>
      <c r="C19" s="659">
        <f>SUM(C15:C18)</f>
        <v>0</v>
      </c>
      <c r="D19" s="659">
        <f>SUM(D15:D18)</f>
        <v>0</v>
      </c>
      <c r="E19" s="665" t="e">
        <f t="shared" si="2"/>
        <v>#DIV/0!</v>
      </c>
      <c r="F19" s="659">
        <f>SUM(F15:F18)</f>
        <v>0</v>
      </c>
      <c r="G19" s="659">
        <f>SUM(G15:G18)</f>
        <v>0</v>
      </c>
      <c r="H19" s="665" t="e">
        <f t="shared" si="3"/>
        <v>#DIV/0!</v>
      </c>
      <c r="I19" s="689">
        <f>SUM(C19+F19)</f>
        <v>0</v>
      </c>
      <c r="J19" s="648">
        <f>D19+G19</f>
        <v>0</v>
      </c>
      <c r="K19" s="665" t="e">
        <f t="shared" si="1"/>
        <v>#DIV/0!</v>
      </c>
    </row>
    <row r="20" spans="1:11" ht="17.25" customHeight="1" thickTop="1">
      <c r="A20" s="651" t="s">
        <v>703</v>
      </c>
      <c r="B20" s="652"/>
      <c r="C20" s="660">
        <f>SUM(C13+C19)</f>
        <v>8346</v>
      </c>
      <c r="D20" s="660">
        <f>SUM(D13+D19)</f>
        <v>5088</v>
      </c>
      <c r="E20" s="665">
        <f t="shared" si="2"/>
        <v>60.963335729690868</v>
      </c>
      <c r="F20" s="660">
        <f>SUM(F13+F19)</f>
        <v>0</v>
      </c>
      <c r="G20" s="660">
        <f>SUM(G13+G19)</f>
        <v>0</v>
      </c>
      <c r="H20" s="665" t="e">
        <f t="shared" si="3"/>
        <v>#DIV/0!</v>
      </c>
      <c r="I20" s="653">
        <f>SUM(C20+F20)</f>
        <v>8346</v>
      </c>
      <c r="J20" s="785">
        <f>D20+G20</f>
        <v>5088</v>
      </c>
      <c r="K20" s="973">
        <f t="shared" si="1"/>
        <v>60.963335729690868</v>
      </c>
    </row>
    <row r="21" spans="1:11" s="86" customFormat="1" ht="33.75" customHeight="1">
      <c r="A21" s="1814" t="s">
        <v>704</v>
      </c>
      <c r="B21" s="1814"/>
      <c r="C21" s="1814"/>
      <c r="D21" s="1814"/>
      <c r="E21" s="1814"/>
      <c r="F21" s="1814"/>
      <c r="G21" s="1814"/>
      <c r="H21" s="1814"/>
      <c r="I21" s="1814"/>
      <c r="J21" s="1814"/>
      <c r="K21" s="1814"/>
    </row>
    <row r="23" spans="1:11" ht="11.1" customHeight="1"/>
    <row r="24" spans="1:11" ht="11.1" customHeight="1"/>
    <row r="25" spans="1:11" ht="11.1" customHeight="1"/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7">
    <mergeCell ref="C2:D2"/>
    <mergeCell ref="A21:K21"/>
    <mergeCell ref="A7:A8"/>
    <mergeCell ref="B7:B8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83"/>
  <sheetViews>
    <sheetView workbookViewId="0">
      <selection activeCell="N20" sqref="N20"/>
    </sheetView>
  </sheetViews>
  <sheetFormatPr defaultRowHeight="12.75"/>
  <cols>
    <col min="1" max="1" width="13.140625" style="213" customWidth="1"/>
    <col min="2" max="2" width="20" style="213" customWidth="1"/>
    <col min="3" max="3" width="9.42578125" style="213" customWidth="1"/>
    <col min="4" max="4" width="9.5703125" style="213" customWidth="1"/>
    <col min="5" max="5" width="10.42578125" style="213" bestFit="1" customWidth="1"/>
    <col min="6" max="6" width="9.140625" style="213"/>
    <col min="7" max="7" width="9.7109375" style="213" customWidth="1"/>
    <col min="8" max="8" width="10.42578125" style="213" bestFit="1" customWidth="1"/>
    <col min="9" max="9" width="9.7109375" style="213" customWidth="1"/>
    <col min="10" max="10" width="9.42578125" style="213" customWidth="1"/>
    <col min="11" max="11" width="10.42578125" style="213" bestFit="1" customWidth="1"/>
    <col min="12" max="16384" width="9.140625" style="213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</row>
    <row r="4" spans="1:11" ht="15.75">
      <c r="A4" s="187"/>
      <c r="B4" s="188" t="s">
        <v>918</v>
      </c>
      <c r="C4" s="224" t="s">
        <v>902</v>
      </c>
      <c r="D4" s="225"/>
      <c r="E4" s="225"/>
      <c r="F4" s="225"/>
      <c r="G4" s="196"/>
      <c r="H4" s="196"/>
      <c r="I4" s="197"/>
    </row>
    <row r="5" spans="1:11" ht="15.75">
      <c r="A5" s="187"/>
      <c r="B5" s="188" t="s">
        <v>692</v>
      </c>
      <c r="C5" s="224" t="s">
        <v>2079</v>
      </c>
      <c r="D5" s="225"/>
      <c r="E5" s="225"/>
      <c r="F5" s="225"/>
      <c r="G5" s="196"/>
      <c r="H5" s="196"/>
      <c r="I5" s="197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>
      <c r="A9" s="657" t="s">
        <v>698</v>
      </c>
      <c r="B9" s="658" t="s">
        <v>699</v>
      </c>
      <c r="C9" s="683">
        <v>1776</v>
      </c>
      <c r="D9" s="683">
        <v>8472</v>
      </c>
      <c r="E9" s="671">
        <f>SUM(D9/C9*100)</f>
        <v>477.02702702702703</v>
      </c>
      <c r="F9" s="972">
        <v>0</v>
      </c>
      <c r="G9" s="972"/>
      <c r="H9" s="671" t="e">
        <f>SUM(G9/F9*100)</f>
        <v>#DIV/0!</v>
      </c>
      <c r="I9" s="531">
        <f t="shared" ref="I9:J14" si="0">C9+F9</f>
        <v>1776</v>
      </c>
      <c r="J9" s="531">
        <f t="shared" si="0"/>
        <v>8472</v>
      </c>
      <c r="K9" s="672">
        <f>SUM(J9/I9*100)</f>
        <v>477.02702702702703</v>
      </c>
    </row>
    <row r="10" spans="1:11" ht="34.5" customHeight="1">
      <c r="A10" s="657" t="s">
        <v>700</v>
      </c>
      <c r="B10" s="658" t="s">
        <v>701</v>
      </c>
      <c r="C10" s="647">
        <v>1722</v>
      </c>
      <c r="D10" s="647">
        <v>8300</v>
      </c>
      <c r="E10" s="668">
        <f t="shared" ref="E10:E22" si="1">SUM(D10/C10*100)</f>
        <v>481.99767711962835</v>
      </c>
      <c r="F10" s="647">
        <v>0</v>
      </c>
      <c r="G10" s="647"/>
      <c r="H10" s="668" t="e">
        <f t="shared" ref="H10:H22" si="2">SUM(G10/F10*100)</f>
        <v>#DIV/0!</v>
      </c>
      <c r="I10" s="648">
        <f t="shared" si="0"/>
        <v>1722</v>
      </c>
      <c r="J10" s="648">
        <f t="shared" si="0"/>
        <v>8300</v>
      </c>
      <c r="K10" s="670">
        <f t="shared" ref="K10:K22" si="3">SUM(J10/I10*100)</f>
        <v>481.99767711962835</v>
      </c>
    </row>
    <row r="11" spans="1:11" ht="11.1" customHeight="1">
      <c r="A11" s="483"/>
      <c r="B11" s="649"/>
      <c r="C11" s="477"/>
      <c r="D11" s="564"/>
      <c r="E11" s="668" t="e">
        <f t="shared" si="1"/>
        <v>#DIV/0!</v>
      </c>
      <c r="F11" s="564"/>
      <c r="G11" s="564"/>
      <c r="H11" s="668" t="e">
        <f t="shared" si="2"/>
        <v>#DIV/0!</v>
      </c>
      <c r="I11" s="648">
        <f t="shared" si="0"/>
        <v>0</v>
      </c>
      <c r="J11" s="648">
        <f t="shared" si="0"/>
        <v>0</v>
      </c>
      <c r="K11" s="670" t="e">
        <f t="shared" si="3"/>
        <v>#DIV/0!</v>
      </c>
    </row>
    <row r="12" spans="1:11" ht="11.1" customHeight="1">
      <c r="A12" s="483"/>
      <c r="B12" s="649"/>
      <c r="C12" s="477"/>
      <c r="D12" s="564"/>
      <c r="E12" s="668" t="e">
        <f t="shared" si="1"/>
        <v>#DIV/0!</v>
      </c>
      <c r="F12" s="564"/>
      <c r="G12" s="564"/>
      <c r="H12" s="668" t="e">
        <f t="shared" si="2"/>
        <v>#DIV/0!</v>
      </c>
      <c r="I12" s="648">
        <f t="shared" si="0"/>
        <v>0</v>
      </c>
      <c r="J12" s="648">
        <f t="shared" si="0"/>
        <v>0</v>
      </c>
      <c r="K12" s="670" t="e">
        <f t="shared" si="3"/>
        <v>#DIV/0!</v>
      </c>
    </row>
    <row r="13" spans="1:11" ht="11.1" customHeight="1">
      <c r="A13" s="483"/>
      <c r="B13" s="649"/>
      <c r="C13" s="477"/>
      <c r="D13" s="564"/>
      <c r="E13" s="668" t="e">
        <f t="shared" si="1"/>
        <v>#DIV/0!</v>
      </c>
      <c r="F13" s="564"/>
      <c r="G13" s="564"/>
      <c r="H13" s="668" t="e">
        <f t="shared" si="2"/>
        <v>#DIV/0!</v>
      </c>
      <c r="I13" s="648">
        <f t="shared" si="0"/>
        <v>0</v>
      </c>
      <c r="J13" s="648">
        <f t="shared" si="0"/>
        <v>0</v>
      </c>
      <c r="K13" s="670" t="e">
        <f t="shared" si="3"/>
        <v>#DIV/0!</v>
      </c>
    </row>
    <row r="14" spans="1:11" s="231" customFormat="1" ht="11.1" customHeight="1">
      <c r="A14" s="483"/>
      <c r="B14" s="649"/>
      <c r="C14" s="477"/>
      <c r="D14" s="564"/>
      <c r="E14" s="668" t="e">
        <f t="shared" si="1"/>
        <v>#DIV/0!</v>
      </c>
      <c r="F14" s="564"/>
      <c r="G14" s="564"/>
      <c r="H14" s="668" t="e">
        <f t="shared" si="2"/>
        <v>#DIV/0!</v>
      </c>
      <c r="I14" s="648">
        <f t="shared" si="0"/>
        <v>0</v>
      </c>
      <c r="J14" s="648">
        <f t="shared" si="0"/>
        <v>0</v>
      </c>
      <c r="K14" s="670" t="e">
        <f t="shared" si="3"/>
        <v>#DIV/0!</v>
      </c>
    </row>
    <row r="15" spans="1:11" s="231" customFormat="1" ht="15.75" customHeight="1">
      <c r="A15" s="651" t="s">
        <v>3906</v>
      </c>
      <c r="B15" s="674"/>
      <c r="C15" s="669">
        <f>SUM(C9:C12)</f>
        <v>3498</v>
      </c>
      <c r="D15" s="653">
        <f>SUM(D9:D12)</f>
        <v>16772</v>
      </c>
      <c r="E15" s="670">
        <f t="shared" si="1"/>
        <v>479.47398513436247</v>
      </c>
      <c r="F15" s="653">
        <f>SUM(F9:F12)</f>
        <v>0</v>
      </c>
      <c r="G15" s="653">
        <f>SUM(G9:G12)</f>
        <v>0</v>
      </c>
      <c r="H15" s="670" t="e">
        <f t="shared" si="2"/>
        <v>#DIV/0!</v>
      </c>
      <c r="I15" s="653">
        <f>SUM(C15+F15)</f>
        <v>3498</v>
      </c>
      <c r="J15" s="653">
        <f>SUM(D15+G15)</f>
        <v>16772</v>
      </c>
      <c r="K15" s="670">
        <f t="shared" si="3"/>
        <v>479.47398513436247</v>
      </c>
    </row>
    <row r="16" spans="1:11" s="231" customFormat="1" ht="12.75" customHeight="1">
      <c r="A16" s="654" t="s">
        <v>702</v>
      </c>
      <c r="B16" s="655"/>
      <c r="C16" s="655"/>
      <c r="D16" s="655"/>
      <c r="E16" s="668"/>
      <c r="F16" s="655"/>
      <c r="G16" s="655"/>
      <c r="H16" s="668"/>
      <c r="I16" s="655"/>
      <c r="J16" s="656"/>
      <c r="K16" s="670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231" customFormat="1" ht="11.1" customHeight="1">
      <c r="A21" s="651" t="s">
        <v>3906</v>
      </c>
      <c r="B21" s="652"/>
      <c r="C21" s="659">
        <f>SUM(C17:C20)</f>
        <v>0</v>
      </c>
      <c r="D21" s="659">
        <f>SUM(D17:D20)</f>
        <v>0</v>
      </c>
      <c r="E21" s="670" t="e">
        <f t="shared" si="1"/>
        <v>#DIV/0!</v>
      </c>
      <c r="F21" s="659">
        <f>SUM(F17:F20)</f>
        <v>0</v>
      </c>
      <c r="G21" s="659">
        <f>SUM(G17:G20)</f>
        <v>0</v>
      </c>
      <c r="H21" s="670" t="e">
        <f t="shared" si="2"/>
        <v>#DIV/0!</v>
      </c>
      <c r="I21" s="653">
        <f>SUM(C21+F21)</f>
        <v>0</v>
      </c>
      <c r="J21" s="653">
        <f>SUM(D21+G21)</f>
        <v>0</v>
      </c>
      <c r="K21" s="670" t="e">
        <f t="shared" si="3"/>
        <v>#DIV/0!</v>
      </c>
    </row>
    <row r="22" spans="1:11">
      <c r="A22" s="232" t="s">
        <v>703</v>
      </c>
      <c r="B22" s="227"/>
      <c r="C22" s="233">
        <f>SUM(C15+C21)</f>
        <v>3498</v>
      </c>
      <c r="D22" s="233">
        <f>SUM(D15+D21)</f>
        <v>16772</v>
      </c>
      <c r="E22" s="682">
        <f t="shared" si="1"/>
        <v>479.47398513436247</v>
      </c>
      <c r="F22" s="233">
        <f>SUM(F15+F21)</f>
        <v>0</v>
      </c>
      <c r="G22" s="233">
        <f>SUM(G15+G21)</f>
        <v>0</v>
      </c>
      <c r="H22" s="682" t="e">
        <f t="shared" si="2"/>
        <v>#DIV/0!</v>
      </c>
      <c r="I22" s="228">
        <f>SUM(C22+F22)</f>
        <v>3498</v>
      </c>
      <c r="J22" s="228">
        <f>SUM(D22+G22)</f>
        <v>16772</v>
      </c>
      <c r="K22" s="682">
        <f t="shared" si="3"/>
        <v>479.47398513436247</v>
      </c>
    </row>
    <row r="23" spans="1:11">
      <c r="A23" s="239"/>
      <c r="B23" s="1470"/>
      <c r="C23" s="1471"/>
      <c r="D23" s="1471"/>
      <c r="E23" s="1472"/>
      <c r="F23" s="1471"/>
      <c r="G23" s="1471"/>
      <c r="H23" s="1472"/>
      <c r="I23" s="251"/>
      <c r="J23" s="251"/>
      <c r="K23" s="1472"/>
    </row>
    <row r="24" spans="1:11">
      <c r="A24" s="222" t="s">
        <v>7217</v>
      </c>
    </row>
    <row r="25" spans="1:11">
      <c r="A25" s="222" t="s">
        <v>169</v>
      </c>
      <c r="B25" s="222"/>
    </row>
    <row r="26" spans="1:11">
      <c r="A26" s="1807" t="s">
        <v>704</v>
      </c>
      <c r="B26" s="1807"/>
      <c r="C26" s="1807"/>
      <c r="D26" s="1807"/>
      <c r="E26" s="1807"/>
      <c r="F26" s="1807"/>
      <c r="G26" s="1807"/>
      <c r="H26" s="1807"/>
      <c r="I26" s="1807"/>
      <c r="J26" s="1807"/>
    </row>
    <row r="27" spans="1:11">
      <c r="A27" s="222"/>
      <c r="I27" s="251"/>
      <c r="J27" s="251"/>
    </row>
    <row r="28" spans="1:11" s="234" customFormat="1" ht="8.25" customHeight="1">
      <c r="A28" s="1807"/>
      <c r="B28" s="1807"/>
      <c r="C28" s="1807"/>
      <c r="D28" s="1807"/>
      <c r="E28" s="1807"/>
      <c r="F28" s="1807"/>
      <c r="G28" s="1807"/>
      <c r="H28" s="1807"/>
      <c r="I28" s="1807"/>
      <c r="J28" s="1807"/>
    </row>
    <row r="29" spans="1:11">
      <c r="A29" s="222"/>
    </row>
    <row r="30" spans="1:11" ht="11.1" customHeight="1">
      <c r="A30" s="222"/>
      <c r="B30" s="222"/>
    </row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</sheetData>
  <mergeCells count="8">
    <mergeCell ref="C2:D2"/>
    <mergeCell ref="A28:J28"/>
    <mergeCell ref="A7:A8"/>
    <mergeCell ref="B7:B8"/>
    <mergeCell ref="A26:J26"/>
    <mergeCell ref="C7:E7"/>
    <mergeCell ref="F7:H7"/>
    <mergeCell ref="I7:K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79"/>
  <sheetViews>
    <sheetView zoomScaleSheetLayoutView="100" workbookViewId="0">
      <selection activeCell="P11" sqref="P11"/>
    </sheetView>
  </sheetViews>
  <sheetFormatPr defaultRowHeight="12.75"/>
  <cols>
    <col min="1" max="1" width="13.140625" style="84" customWidth="1"/>
    <col min="2" max="2" width="20" style="84" customWidth="1"/>
    <col min="3" max="3" width="9.5703125" style="84" customWidth="1"/>
    <col min="4" max="4" width="9.42578125" style="84" customWidth="1"/>
    <col min="5" max="5" width="10.42578125" style="84" bestFit="1" customWidth="1"/>
    <col min="6" max="6" width="8.7109375" style="84" customWidth="1"/>
    <col min="7" max="7" width="9.28515625" style="84" customWidth="1"/>
    <col min="8" max="8" width="10.42578125" style="84" bestFit="1" customWidth="1"/>
    <col min="9" max="9" width="9.5703125" style="84" customWidth="1"/>
    <col min="10" max="10" width="9.42578125" style="84" customWidth="1"/>
    <col min="11" max="11" width="10.42578125" style="84" bestFit="1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</row>
    <row r="5" spans="1:11" ht="15.75">
      <c r="A5" s="4"/>
      <c r="B5" s="5" t="s">
        <v>692</v>
      </c>
      <c r="C5" s="87" t="s">
        <v>1013</v>
      </c>
      <c r="D5" s="88"/>
      <c r="E5" s="88"/>
      <c r="F5" s="88"/>
      <c r="G5" s="12"/>
      <c r="H5" s="12"/>
      <c r="I5" s="13"/>
    </row>
    <row r="7" spans="1:11" ht="21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2.25" customHeight="1" thickBot="1">
      <c r="A8" s="1770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2.25" customHeight="1" thickTop="1" thickBot="1">
      <c r="A9" s="312" t="s">
        <v>698</v>
      </c>
      <c r="B9" s="680" t="s">
        <v>699</v>
      </c>
      <c r="C9" s="644">
        <v>454</v>
      </c>
      <c r="D9" s="693">
        <v>547</v>
      </c>
      <c r="E9" s="663">
        <f>SUM(D9/C9*100)</f>
        <v>120.48458149779735</v>
      </c>
      <c r="F9" s="972">
        <v>0</v>
      </c>
      <c r="G9" s="972"/>
      <c r="H9" s="663" t="e">
        <f>SUM(G9/F9*100)</f>
        <v>#DIV/0!</v>
      </c>
      <c r="I9" s="699">
        <f t="shared" ref="I9:J13" si="0">C9+F9</f>
        <v>454</v>
      </c>
      <c r="J9" s="531">
        <f t="shared" si="0"/>
        <v>547</v>
      </c>
      <c r="K9" s="664">
        <f>SUM(J9/I9*100)</f>
        <v>120.48458149779735</v>
      </c>
    </row>
    <row r="10" spans="1:11" ht="30" customHeight="1" thickTop="1" thickBot="1">
      <c r="A10" s="312" t="s">
        <v>700</v>
      </c>
      <c r="B10" s="313" t="s">
        <v>701</v>
      </c>
      <c r="C10" s="646">
        <v>620</v>
      </c>
      <c r="D10" s="694">
        <v>801</v>
      </c>
      <c r="E10" s="662">
        <f t="shared" ref="E10:E22" si="1">SUM(D10/C10*100)</f>
        <v>129.19354838709677</v>
      </c>
      <c r="F10" s="647">
        <v>0</v>
      </c>
      <c r="G10" s="647"/>
      <c r="H10" s="662" t="e">
        <f t="shared" ref="H10:H22" si="2">SUM(G10/F10*100)</f>
        <v>#DIV/0!</v>
      </c>
      <c r="I10" s="700">
        <f t="shared" si="0"/>
        <v>620</v>
      </c>
      <c r="J10" s="648">
        <f t="shared" si="0"/>
        <v>801</v>
      </c>
      <c r="K10" s="664">
        <f>SUM(J10/I10*100)</f>
        <v>129.19354838709677</v>
      </c>
    </row>
    <row r="11" spans="1:11" ht="52.5" customHeight="1" thickTop="1">
      <c r="A11" s="312" t="s">
        <v>706</v>
      </c>
      <c r="B11" s="313" t="s">
        <v>707</v>
      </c>
      <c r="C11" s="646">
        <v>580</v>
      </c>
      <c r="D11" s="694">
        <v>325</v>
      </c>
      <c r="E11" s="662">
        <f t="shared" si="1"/>
        <v>56.034482758620683</v>
      </c>
      <c r="F11" s="647">
        <v>0</v>
      </c>
      <c r="G11" s="647"/>
      <c r="H11" s="662" t="e">
        <f t="shared" si="2"/>
        <v>#DIV/0!</v>
      </c>
      <c r="I11" s="700">
        <f t="shared" si="0"/>
        <v>580</v>
      </c>
      <c r="J11" s="648">
        <f t="shared" si="0"/>
        <v>325</v>
      </c>
      <c r="K11" s="664">
        <f>SUM(J11/I11*100)</f>
        <v>56.034482758620683</v>
      </c>
    </row>
    <row r="12" spans="1:11" ht="53.25" customHeight="1">
      <c r="A12" s="312" t="s">
        <v>4539</v>
      </c>
      <c r="B12" s="313" t="s">
        <v>4540</v>
      </c>
      <c r="C12" s="646">
        <v>1019</v>
      </c>
      <c r="D12" s="694">
        <v>340</v>
      </c>
      <c r="E12" s="662">
        <f t="shared" si="1"/>
        <v>33.366045142296372</v>
      </c>
      <c r="F12" s="647">
        <v>0</v>
      </c>
      <c r="G12" s="647"/>
      <c r="H12" s="662" t="e">
        <f t="shared" si="2"/>
        <v>#DIV/0!</v>
      </c>
      <c r="I12" s="700">
        <f t="shared" si="0"/>
        <v>1019</v>
      </c>
      <c r="J12" s="700">
        <f t="shared" si="0"/>
        <v>340</v>
      </c>
      <c r="K12" s="665">
        <f t="shared" ref="K12:K21" si="3">SUM(J12/I12*100)</f>
        <v>33.366045142296372</v>
      </c>
    </row>
    <row r="13" spans="1:11" ht="14.25" customHeight="1">
      <c r="A13" s="312"/>
      <c r="B13" s="313"/>
      <c r="C13" s="564"/>
      <c r="D13" s="688"/>
      <c r="E13" s="662" t="e">
        <f t="shared" si="1"/>
        <v>#DIV/0!</v>
      </c>
      <c r="F13" s="564"/>
      <c r="G13" s="564"/>
      <c r="H13" s="662" t="e">
        <f t="shared" si="2"/>
        <v>#DIV/0!</v>
      </c>
      <c r="I13" s="700">
        <f t="shared" si="0"/>
        <v>0</v>
      </c>
      <c r="J13" s="700">
        <f t="shared" si="0"/>
        <v>0</v>
      </c>
      <c r="K13" s="665" t="e">
        <f t="shared" si="3"/>
        <v>#DIV/0!</v>
      </c>
    </row>
    <row r="14" spans="1:11" s="85" customFormat="1" ht="11.1" customHeight="1" thickBot="1">
      <c r="A14" s="483"/>
      <c r="B14" s="649"/>
      <c r="C14" s="564"/>
      <c r="D14" s="688"/>
      <c r="E14" s="662" t="e">
        <f t="shared" si="1"/>
        <v>#DIV/0!</v>
      </c>
      <c r="F14" s="564"/>
      <c r="G14" s="564"/>
      <c r="H14" s="662" t="e">
        <f t="shared" si="2"/>
        <v>#DIV/0!</v>
      </c>
      <c r="I14" s="648"/>
      <c r="J14" s="659"/>
      <c r="K14" s="665" t="e">
        <f t="shared" si="3"/>
        <v>#DIV/0!</v>
      </c>
    </row>
    <row r="15" spans="1:11" s="85" customFormat="1" ht="14.25" customHeight="1" thickTop="1">
      <c r="A15" s="651" t="s">
        <v>3906</v>
      </c>
      <c r="B15" s="652"/>
      <c r="C15" s="653">
        <f>SUM(C9:C14)</f>
        <v>2673</v>
      </c>
      <c r="D15" s="689">
        <f>SUM(D9:D14)</f>
        <v>2013</v>
      </c>
      <c r="E15" s="665">
        <f t="shared" si="1"/>
        <v>75.308641975308646</v>
      </c>
      <c r="F15" s="653">
        <f>SUM(F9:F13)</f>
        <v>0</v>
      </c>
      <c r="G15" s="653">
        <f>SUM(G9:G13)</f>
        <v>0</v>
      </c>
      <c r="H15" s="665" t="e">
        <f t="shared" si="2"/>
        <v>#DIV/0!</v>
      </c>
      <c r="I15" s="653">
        <f>SUM(C15+F15)</f>
        <v>2673</v>
      </c>
      <c r="J15" s="653">
        <f>SUM(D15+G15)</f>
        <v>2013</v>
      </c>
      <c r="K15" s="664">
        <f>SUM(J15/I15*100)</f>
        <v>75.308641975308646</v>
      </c>
    </row>
    <row r="16" spans="1:11" s="85" customFormat="1" ht="12.75" customHeight="1">
      <c r="A16" s="654" t="s">
        <v>702</v>
      </c>
      <c r="B16" s="655"/>
      <c r="C16" s="655"/>
      <c r="D16" s="655"/>
      <c r="E16" s="662"/>
      <c r="F16" s="655"/>
      <c r="G16" s="655"/>
      <c r="H16" s="662"/>
      <c r="I16" s="655"/>
      <c r="J16" s="656"/>
      <c r="K16" s="665"/>
    </row>
    <row r="17" spans="1:11" s="231" customFormat="1" ht="12.75" customHeight="1">
      <c r="A17" s="979">
        <v>280005</v>
      </c>
      <c r="B17" s="979" t="s">
        <v>4489</v>
      </c>
      <c r="C17" s="980"/>
      <c r="D17" s="980"/>
      <c r="E17" s="980"/>
      <c r="F17" s="980"/>
      <c r="G17" s="980"/>
      <c r="H17" s="980"/>
      <c r="I17" s="981"/>
      <c r="J17" s="981"/>
      <c r="K17" s="981"/>
    </row>
    <row r="18" spans="1:11" s="231" customFormat="1" ht="12.75" customHeight="1">
      <c r="A18" s="979">
        <v>280006</v>
      </c>
      <c r="B18" s="979" t="s">
        <v>4490</v>
      </c>
      <c r="C18" s="980"/>
      <c r="D18" s="980"/>
      <c r="E18" s="980"/>
      <c r="F18" s="980"/>
      <c r="G18" s="980"/>
      <c r="H18" s="980"/>
      <c r="I18" s="981"/>
      <c r="J18" s="981"/>
      <c r="K18" s="981"/>
    </row>
    <row r="19" spans="1:11" s="231" customFormat="1">
      <c r="A19" s="979">
        <v>280007</v>
      </c>
      <c r="B19" s="979" t="s">
        <v>4491</v>
      </c>
      <c r="C19" s="982"/>
      <c r="D19" s="982"/>
      <c r="E19" s="982"/>
      <c r="F19" s="982"/>
      <c r="G19" s="982"/>
      <c r="H19" s="982"/>
      <c r="I19" s="981"/>
      <c r="J19" s="981"/>
      <c r="K19" s="981"/>
    </row>
    <row r="20" spans="1:11" s="231" customFormat="1">
      <c r="A20" s="979">
        <v>280008</v>
      </c>
      <c r="B20" s="979" t="s">
        <v>4492</v>
      </c>
      <c r="C20" s="982"/>
      <c r="D20" s="982"/>
      <c r="E20" s="982"/>
      <c r="F20" s="982"/>
      <c r="G20" s="982"/>
      <c r="H20" s="982"/>
      <c r="I20" s="981"/>
      <c r="J20" s="981"/>
      <c r="K20" s="981"/>
    </row>
    <row r="21" spans="1:11" s="85" customFormat="1" ht="11.1" customHeight="1" thickBot="1">
      <c r="A21" s="651" t="s">
        <v>3906</v>
      </c>
      <c r="B21" s="674"/>
      <c r="C21" s="659">
        <f>SUM(C17:C20)</f>
        <v>0</v>
      </c>
      <c r="D21" s="691">
        <f>SUM(D17:D20)</f>
        <v>0</v>
      </c>
      <c r="E21" s="665" t="e">
        <f t="shared" si="1"/>
        <v>#DIV/0!</v>
      </c>
      <c r="F21" s="659">
        <f>SUM(F17:F20)</f>
        <v>0</v>
      </c>
      <c r="G21" s="659">
        <f>SUM(G17:G20)</f>
        <v>0</v>
      </c>
      <c r="H21" s="665" t="e">
        <f t="shared" si="2"/>
        <v>#DIV/0!</v>
      </c>
      <c r="I21" s="653">
        <f>SUM(C21+F21)</f>
        <v>0</v>
      </c>
      <c r="J21" s="653">
        <f>SUM(D21+G21)</f>
        <v>0</v>
      </c>
      <c r="K21" s="665" t="e">
        <f t="shared" si="3"/>
        <v>#DIV/0!</v>
      </c>
    </row>
    <row r="22" spans="1:11" ht="13.5" thickTop="1">
      <c r="A22" s="651" t="s">
        <v>703</v>
      </c>
      <c r="B22" s="674"/>
      <c r="C22" s="660">
        <f>SUM(C15+C21)</f>
        <v>2673</v>
      </c>
      <c r="D22" s="692">
        <f>SUM(D15+D21)</f>
        <v>2013</v>
      </c>
      <c r="E22" s="665">
        <f t="shared" si="1"/>
        <v>75.308641975308646</v>
      </c>
      <c r="F22" s="660">
        <f>SUM(F15+F21)</f>
        <v>0</v>
      </c>
      <c r="G22" s="660">
        <f>SUM(G15+G21)</f>
        <v>0</v>
      </c>
      <c r="H22" s="665" t="e">
        <f t="shared" si="2"/>
        <v>#DIV/0!</v>
      </c>
      <c r="I22" s="653">
        <f>SUM(C22+F22)</f>
        <v>2673</v>
      </c>
      <c r="J22" s="653">
        <f>SUM(D22+G22)</f>
        <v>2013</v>
      </c>
      <c r="K22" s="664">
        <f>SUM(J22/I22*100)</f>
        <v>75.308641975308646</v>
      </c>
    </row>
    <row r="23" spans="1:11">
      <c r="A23" s="93"/>
      <c r="B23" s="93"/>
      <c r="C23" s="249"/>
      <c r="D23" s="249"/>
      <c r="E23" s="249"/>
      <c r="F23" s="249"/>
      <c r="G23" s="249"/>
      <c r="H23" s="249"/>
      <c r="I23" s="250"/>
      <c r="J23" s="250"/>
    </row>
    <row r="24" spans="1:11" s="86" customFormat="1" ht="1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84"/>
    </row>
    <row r="25" spans="1:11" ht="12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1" ht="11.1" customHeight="1"/>
    <row r="27" spans="1:11" ht="11.1" customHeight="1"/>
    <row r="28" spans="1:11" ht="11.1" customHeight="1"/>
    <row r="29" spans="1:11" ht="11.1" customHeight="1"/>
    <row r="30" spans="1:11" ht="11.1" customHeight="1"/>
    <row r="31" spans="1:11" ht="11.1" customHeight="1"/>
    <row r="32" spans="1:11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6">
    <mergeCell ref="C2:D2"/>
    <mergeCell ref="I7:K7"/>
    <mergeCell ref="A7:A8"/>
    <mergeCell ref="B7:B8"/>
    <mergeCell ref="C7:E7"/>
    <mergeCell ref="F7:H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K20" sqref="K20"/>
    </sheetView>
  </sheetViews>
  <sheetFormatPr defaultRowHeight="12.75"/>
  <cols>
    <col min="1" max="1" width="9.140625" style="84"/>
    <col min="2" max="2" width="22.140625" style="84" customWidth="1"/>
    <col min="3" max="3" width="9.5703125" style="84" customWidth="1"/>
    <col min="4" max="4" width="9.28515625" style="84" customWidth="1"/>
    <col min="5" max="5" width="10.140625" style="84" customWidth="1"/>
    <col min="6" max="6" width="8.85546875" style="84" customWidth="1"/>
    <col min="7" max="7" width="9.42578125" style="84" customWidth="1"/>
    <col min="8" max="8" width="10.28515625" style="84" customWidth="1"/>
    <col min="9" max="9" width="9.7109375" style="84" customWidth="1"/>
    <col min="10" max="10" width="8.85546875" style="84" customWidth="1"/>
    <col min="11" max="11" width="10.5703125" style="84" customWidth="1"/>
    <col min="12" max="16384" width="9.140625" style="84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</row>
    <row r="4" spans="1:11" ht="15.75">
      <c r="A4" s="4"/>
      <c r="B4" s="5" t="s">
        <v>918</v>
      </c>
      <c r="C4" s="87" t="s">
        <v>902</v>
      </c>
      <c r="D4" s="88"/>
      <c r="E4" s="88"/>
      <c r="F4" s="88"/>
      <c r="G4" s="12"/>
      <c r="H4" s="12"/>
      <c r="I4" s="13"/>
    </row>
    <row r="5" spans="1:11" ht="15.75">
      <c r="A5" s="4"/>
      <c r="B5" s="5" t="s">
        <v>692</v>
      </c>
      <c r="C5" s="87" t="s">
        <v>4901</v>
      </c>
      <c r="D5" s="88"/>
      <c r="E5" s="88"/>
      <c r="F5" s="88"/>
      <c r="G5" s="12"/>
      <c r="H5" s="12"/>
      <c r="I5" s="13"/>
    </row>
    <row r="7" spans="1:11" ht="12.75" customHeight="1">
      <c r="A7" s="1769" t="s">
        <v>694</v>
      </c>
      <c r="B7" s="1769" t="s">
        <v>695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9" thickBot="1">
      <c r="A8" s="1770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customFormat="1" ht="26.25" thickTop="1">
      <c r="A9" s="312" t="s">
        <v>698</v>
      </c>
      <c r="B9" s="313" t="s">
        <v>699</v>
      </c>
      <c r="C9" s="645">
        <v>18</v>
      </c>
      <c r="D9" s="693">
        <v>16</v>
      </c>
      <c r="E9" s="663">
        <f>SUM(D9/C9*100)</f>
        <v>88.888888888888886</v>
      </c>
      <c r="F9" s="645">
        <v>2</v>
      </c>
      <c r="G9" s="972"/>
      <c r="H9" s="663">
        <f>SUM(G9/F9*100)</f>
        <v>0</v>
      </c>
      <c r="I9" s="531">
        <f t="shared" ref="I9:J12" si="0">C9+F9</f>
        <v>20</v>
      </c>
      <c r="J9" s="531">
        <f t="shared" si="0"/>
        <v>16</v>
      </c>
      <c r="K9" s="664">
        <f>SUM(J9/I9*100)</f>
        <v>80</v>
      </c>
    </row>
    <row r="10" spans="1:11" ht="25.5">
      <c r="A10" s="657" t="s">
        <v>700</v>
      </c>
      <c r="B10" s="658" t="s">
        <v>701</v>
      </c>
      <c r="C10" s="647">
        <v>3</v>
      </c>
      <c r="D10" s="687">
        <v>0</v>
      </c>
      <c r="E10" s="662">
        <f t="shared" ref="E10:E20" si="1">SUM(D10/C10*100)</f>
        <v>0</v>
      </c>
      <c r="F10" s="647">
        <v>2</v>
      </c>
      <c r="G10" s="647"/>
      <c r="H10" s="662">
        <f t="shared" ref="H10:H20" si="2">SUM(G10/F10*100)</f>
        <v>0</v>
      </c>
      <c r="I10" s="648">
        <f t="shared" si="0"/>
        <v>5</v>
      </c>
      <c r="J10" s="648">
        <f t="shared" si="0"/>
        <v>0</v>
      </c>
      <c r="K10" s="665">
        <f t="shared" ref="K10:K19" si="3">SUM(J10/I10*100)</f>
        <v>0</v>
      </c>
    </row>
    <row r="11" spans="1:11">
      <c r="A11" s="483"/>
      <c r="B11" s="649"/>
      <c r="C11" s="564"/>
      <c r="D11" s="688"/>
      <c r="E11" s="662" t="e">
        <f t="shared" si="1"/>
        <v>#DIV/0!</v>
      </c>
      <c r="F11" s="564"/>
      <c r="G11" s="564"/>
      <c r="H11" s="662" t="e">
        <f t="shared" si="2"/>
        <v>#DIV/0!</v>
      </c>
      <c r="I11" s="648">
        <f t="shared" si="0"/>
        <v>0</v>
      </c>
      <c r="J11" s="648">
        <f t="shared" si="0"/>
        <v>0</v>
      </c>
      <c r="K11" s="665" t="e">
        <f t="shared" si="3"/>
        <v>#DIV/0!</v>
      </c>
    </row>
    <row r="12" spans="1:11" s="85" customFormat="1" ht="13.5" thickBot="1">
      <c r="A12" s="483"/>
      <c r="B12" s="649"/>
      <c r="C12" s="564"/>
      <c r="D12" s="688"/>
      <c r="E12" s="662" t="e">
        <f t="shared" si="1"/>
        <v>#DIV/0!</v>
      </c>
      <c r="F12" s="564"/>
      <c r="G12" s="564"/>
      <c r="H12" s="662" t="e">
        <f t="shared" si="2"/>
        <v>#DIV/0!</v>
      </c>
      <c r="I12" s="648">
        <f t="shared" si="0"/>
        <v>0</v>
      </c>
      <c r="J12" s="648">
        <f t="shared" si="0"/>
        <v>0</v>
      </c>
      <c r="K12" s="665" t="e">
        <f t="shared" si="3"/>
        <v>#DIV/0!</v>
      </c>
    </row>
    <row r="13" spans="1:11" s="85" customFormat="1" ht="18" customHeight="1" thickTop="1">
      <c r="A13" s="651" t="s">
        <v>3906</v>
      </c>
      <c r="B13" s="652"/>
      <c r="C13" s="653">
        <f>SUM(C9:C10)</f>
        <v>21</v>
      </c>
      <c r="D13" s="689">
        <f>SUM(D9:D10)</f>
        <v>16</v>
      </c>
      <c r="E13" s="665">
        <f t="shared" si="1"/>
        <v>76.19047619047619</v>
      </c>
      <c r="F13" s="653">
        <f>SUM(F9:F10)</f>
        <v>4</v>
      </c>
      <c r="G13" s="653">
        <f>SUM(G9:G10)</f>
        <v>0</v>
      </c>
      <c r="H13" s="665">
        <f t="shared" si="2"/>
        <v>0</v>
      </c>
      <c r="I13" s="653">
        <f>SUM(C13+F13)</f>
        <v>25</v>
      </c>
      <c r="J13" s="653">
        <f>SUM(D13+G13)</f>
        <v>16</v>
      </c>
      <c r="K13" s="664">
        <f>SUM(J13/I13*100)</f>
        <v>64</v>
      </c>
    </row>
    <row r="14" spans="1:11" s="85" customFormat="1">
      <c r="A14" s="654" t="s">
        <v>702</v>
      </c>
      <c r="B14" s="655"/>
      <c r="C14" s="655"/>
      <c r="D14" s="655"/>
      <c r="E14" s="662"/>
      <c r="F14" s="655"/>
      <c r="G14" s="655"/>
      <c r="H14" s="662"/>
      <c r="I14" s="655"/>
      <c r="J14" s="656"/>
      <c r="K14" s="665"/>
    </row>
    <row r="15" spans="1:11" s="231" customFormat="1" ht="12.75" customHeight="1">
      <c r="A15" s="979">
        <v>280005</v>
      </c>
      <c r="B15" s="979" t="s">
        <v>4489</v>
      </c>
      <c r="C15" s="980"/>
      <c r="D15" s="980"/>
      <c r="E15" s="980"/>
      <c r="F15" s="980"/>
      <c r="G15" s="980"/>
      <c r="H15" s="980"/>
      <c r="I15" s="981"/>
      <c r="J15" s="981"/>
      <c r="K15" s="981"/>
    </row>
    <row r="16" spans="1:11" s="231" customFormat="1" ht="12.75" customHeight="1">
      <c r="A16" s="979">
        <v>280006</v>
      </c>
      <c r="B16" s="979" t="s">
        <v>4490</v>
      </c>
      <c r="C16" s="980"/>
      <c r="D16" s="980"/>
      <c r="E16" s="980"/>
      <c r="F16" s="980"/>
      <c r="G16" s="980"/>
      <c r="H16" s="980"/>
      <c r="I16" s="981"/>
      <c r="J16" s="981"/>
      <c r="K16" s="981"/>
    </row>
    <row r="17" spans="1:11" s="231" customFormat="1">
      <c r="A17" s="979">
        <v>280007</v>
      </c>
      <c r="B17" s="979" t="s">
        <v>4491</v>
      </c>
      <c r="C17" s="982"/>
      <c r="D17" s="982"/>
      <c r="E17" s="982"/>
      <c r="F17" s="982"/>
      <c r="G17" s="982"/>
      <c r="H17" s="982"/>
      <c r="I17" s="981"/>
      <c r="J17" s="981"/>
      <c r="K17" s="981"/>
    </row>
    <row r="18" spans="1:11" s="231" customFormat="1">
      <c r="A18" s="979">
        <v>280008</v>
      </c>
      <c r="B18" s="979" t="s">
        <v>4492</v>
      </c>
      <c r="C18" s="982"/>
      <c r="D18" s="982"/>
      <c r="E18" s="982"/>
      <c r="F18" s="982"/>
      <c r="G18" s="982"/>
      <c r="H18" s="982"/>
      <c r="I18" s="981"/>
      <c r="J18" s="981"/>
      <c r="K18" s="981"/>
    </row>
    <row r="19" spans="1:11" s="85" customFormat="1" ht="13.5" thickBot="1">
      <c r="A19" s="651" t="s">
        <v>3906</v>
      </c>
      <c r="B19" s="652"/>
      <c r="C19" s="659">
        <f>SUM(C15:C18)</f>
        <v>0</v>
      </c>
      <c r="D19" s="691">
        <f>SUM(D15:D18)</f>
        <v>0</v>
      </c>
      <c r="E19" s="665" t="e">
        <f t="shared" si="1"/>
        <v>#DIV/0!</v>
      </c>
      <c r="F19" s="659">
        <f>SUM(F15:F18)</f>
        <v>0</v>
      </c>
      <c r="G19" s="659">
        <f>SUM(G15:G18)</f>
        <v>0</v>
      </c>
      <c r="H19" s="665" t="e">
        <f t="shared" si="2"/>
        <v>#DIV/0!</v>
      </c>
      <c r="I19" s="653">
        <f>SUM(C19+F19)</f>
        <v>0</v>
      </c>
      <c r="J19" s="653">
        <f>SUM(D19+G19)</f>
        <v>0</v>
      </c>
      <c r="K19" s="665" t="e">
        <f t="shared" si="3"/>
        <v>#DIV/0!</v>
      </c>
    </row>
    <row r="20" spans="1:11" ht="13.5" thickTop="1">
      <c r="A20" s="651" t="s">
        <v>703</v>
      </c>
      <c r="B20" s="652"/>
      <c r="C20" s="660">
        <f>SUM(C13+C19)</f>
        <v>21</v>
      </c>
      <c r="D20" s="692">
        <f>SUM(D13+D19)</f>
        <v>16</v>
      </c>
      <c r="E20" s="665">
        <f t="shared" si="1"/>
        <v>76.19047619047619</v>
      </c>
      <c r="F20" s="660">
        <f>SUM(F13+F19)</f>
        <v>4</v>
      </c>
      <c r="G20" s="660">
        <f>SUM(G13+G19)</f>
        <v>0</v>
      </c>
      <c r="H20" s="665">
        <f t="shared" si="2"/>
        <v>0</v>
      </c>
      <c r="I20" s="653">
        <f>SUM(C20+F20)</f>
        <v>25</v>
      </c>
      <c r="J20" s="653">
        <f>SUM(D20+G20)</f>
        <v>16</v>
      </c>
      <c r="K20" s="664">
        <f>SUM(J20/I20*100)</f>
        <v>64</v>
      </c>
    </row>
    <row r="21" spans="1:11" s="86" customFormat="1">
      <c r="A21" s="1814" t="s">
        <v>704</v>
      </c>
      <c r="B21" s="1814"/>
      <c r="C21" s="1814"/>
      <c r="D21" s="1814"/>
      <c r="E21" s="1814"/>
      <c r="F21" s="1814"/>
      <c r="G21" s="1814"/>
      <c r="H21" s="1814"/>
      <c r="I21" s="1814"/>
      <c r="J21" s="1814"/>
    </row>
    <row r="22" spans="1:11" ht="15">
      <c r="A22" s="90"/>
      <c r="B22" s="91"/>
      <c r="C22" s="91"/>
      <c r="D22" s="91"/>
      <c r="E22" s="91"/>
      <c r="F22" s="92"/>
      <c r="G22" s="92"/>
      <c r="H22" s="92"/>
      <c r="I22" s="95"/>
      <c r="J22" s="96"/>
    </row>
    <row r="23" spans="1:11">
      <c r="A23" s="93"/>
      <c r="B23" s="94"/>
      <c r="C23" s="94"/>
      <c r="D23" s="94"/>
      <c r="E23" s="94"/>
      <c r="F23" s="94"/>
      <c r="G23" s="94"/>
      <c r="H23" s="94"/>
      <c r="I23" s="94"/>
      <c r="J23"/>
    </row>
    <row r="24" spans="1:11">
      <c r="A24" s="90"/>
      <c r="B24" s="90"/>
      <c r="C24" s="90"/>
      <c r="D24" s="90"/>
      <c r="E24" s="90"/>
      <c r="F24" s="90"/>
      <c r="G24" s="90"/>
      <c r="H24" s="90"/>
    </row>
  </sheetData>
  <mergeCells count="7">
    <mergeCell ref="C2:D2"/>
    <mergeCell ref="A21:J21"/>
    <mergeCell ref="A7:A8"/>
    <mergeCell ref="B7:B8"/>
    <mergeCell ref="C7:E7"/>
    <mergeCell ref="F7:H7"/>
    <mergeCell ref="I7:K7"/>
  </mergeCells>
  <phoneticPr fontId="94" type="noConversion"/>
  <pageMargins left="0.71" right="0.71" top="0.75" bottom="0.75" header="0.31" footer="0.31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7"/>
  <sheetViews>
    <sheetView topLeftCell="A4" workbookViewId="0">
      <selection activeCell="Q15" sqref="Q15"/>
    </sheetView>
  </sheetViews>
  <sheetFormatPr defaultRowHeight="12.75"/>
  <cols>
    <col min="1" max="1" width="2.7109375" style="118" customWidth="1"/>
    <col min="2" max="2" width="14.7109375" style="119" customWidth="1"/>
    <col min="3" max="3" width="9.85546875" style="119" customWidth="1"/>
    <col min="4" max="4" width="9.42578125" style="119" customWidth="1"/>
    <col min="5" max="5" width="12" style="119" customWidth="1"/>
    <col min="6" max="6" width="9.7109375" style="119" customWidth="1"/>
    <col min="7" max="7" width="12.5703125" style="119" customWidth="1"/>
    <col min="8" max="9" width="9.7109375" style="119" customWidth="1"/>
    <col min="10" max="10" width="15.28515625" style="119" customWidth="1"/>
    <col min="11" max="11" width="10.7109375" style="119" customWidth="1"/>
    <col min="12" max="12" width="7.85546875" style="119" customWidth="1"/>
    <col min="13" max="13" width="9.7109375" style="119" customWidth="1"/>
    <col min="14" max="14" width="10.7109375" style="119" customWidth="1"/>
    <col min="15" max="15" width="9.7109375" style="119" customWidth="1"/>
    <col min="16" max="16384" width="9.140625" style="119"/>
  </cols>
  <sheetData>
    <row r="1" spans="1:15" ht="1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20.100000000000001" customHeight="1">
      <c r="A2" s="121" t="s">
        <v>676</v>
      </c>
      <c r="B2" s="120"/>
      <c r="C2" s="120"/>
      <c r="D2" s="120"/>
      <c r="E2" s="122" t="s">
        <v>691</v>
      </c>
      <c r="F2" s="123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s="117" customFormat="1" ht="20.100000000000001" customHeight="1">
      <c r="A4" s="1829" t="s">
        <v>1015</v>
      </c>
      <c r="B4" s="1829"/>
      <c r="C4" s="1829"/>
      <c r="D4" s="1829"/>
      <c r="E4" s="1829"/>
      <c r="F4" s="1829"/>
      <c r="G4" s="1829"/>
      <c r="H4" s="1829"/>
      <c r="I4" s="1829"/>
      <c r="J4" s="1829"/>
      <c r="K4" s="1829"/>
      <c r="L4" s="1829"/>
      <c r="M4" s="1829"/>
      <c r="N4" s="1829"/>
      <c r="O4" s="1829"/>
    </row>
    <row r="5" spans="1:15" s="117" customFormat="1" ht="20.100000000000001" customHeight="1">
      <c r="A5" s="1830"/>
      <c r="B5" s="1830"/>
      <c r="C5" s="1830"/>
      <c r="D5" s="1830"/>
      <c r="E5" s="1830"/>
      <c r="F5" s="1830"/>
      <c r="G5" s="1830"/>
      <c r="H5" s="1830"/>
      <c r="I5" s="1830"/>
      <c r="J5" s="1830"/>
      <c r="K5" s="1830"/>
      <c r="L5" s="1830"/>
      <c r="M5" s="1830"/>
      <c r="N5" s="1830"/>
      <c r="O5" s="1830"/>
    </row>
    <row r="6" spans="1:15" ht="15" customHeight="1">
      <c r="A6" s="120"/>
      <c r="B6" s="120"/>
      <c r="C6" s="120"/>
      <c r="D6" s="120"/>
      <c r="E6" s="120"/>
      <c r="F6" s="125"/>
      <c r="G6" s="120"/>
      <c r="H6" s="120"/>
      <c r="I6" s="120"/>
      <c r="J6" s="120"/>
      <c r="K6" s="120"/>
      <c r="L6" s="120"/>
      <c r="M6" s="120"/>
      <c r="O6" s="146" t="s">
        <v>1016</v>
      </c>
    </row>
    <row r="7" spans="1:15" ht="20.100000000000001" customHeight="1">
      <c r="A7" s="1837" t="s">
        <v>1017</v>
      </c>
      <c r="B7" s="1848" t="s">
        <v>1018</v>
      </c>
      <c r="C7" s="1849"/>
      <c r="D7" s="1854" t="s">
        <v>1019</v>
      </c>
      <c r="E7" s="1855"/>
      <c r="F7" s="1831" t="s">
        <v>1020</v>
      </c>
      <c r="G7" s="1832"/>
      <c r="H7" s="1832"/>
      <c r="I7" s="1832"/>
      <c r="J7" s="1832"/>
      <c r="K7" s="1832"/>
      <c r="L7" s="1832"/>
      <c r="M7" s="1832"/>
      <c r="N7" s="1832"/>
      <c r="O7" s="1833"/>
    </row>
    <row r="8" spans="1:15" ht="20.100000000000001" customHeight="1">
      <c r="A8" s="1838"/>
      <c r="B8" s="1850"/>
      <c r="C8" s="1851"/>
      <c r="D8" s="1856"/>
      <c r="E8" s="1857"/>
      <c r="F8" s="1841" t="s">
        <v>2888</v>
      </c>
      <c r="G8" s="1834" t="s">
        <v>1021</v>
      </c>
      <c r="H8" s="1835"/>
      <c r="I8" s="1835"/>
      <c r="J8" s="1835"/>
      <c r="K8" s="1835"/>
      <c r="L8" s="1835"/>
      <c r="M8" s="1835"/>
      <c r="N8" s="1835"/>
      <c r="O8" s="1836"/>
    </row>
    <row r="9" spans="1:15" ht="20.100000000000001" customHeight="1">
      <c r="A9" s="1839"/>
      <c r="B9" s="1850"/>
      <c r="C9" s="1851"/>
      <c r="D9" s="1858"/>
      <c r="E9" s="1859"/>
      <c r="F9" s="1842"/>
      <c r="G9" s="1844" t="s">
        <v>1022</v>
      </c>
      <c r="H9" s="126" t="s">
        <v>1023</v>
      </c>
      <c r="I9" s="126" t="s">
        <v>1024</v>
      </c>
      <c r="J9" s="147" t="s">
        <v>1025</v>
      </c>
      <c r="K9" s="148"/>
      <c r="L9" s="126" t="s">
        <v>1026</v>
      </c>
      <c r="M9" s="126" t="s">
        <v>1027</v>
      </c>
      <c r="N9" s="149" t="s">
        <v>1028</v>
      </c>
      <c r="O9" s="1846" t="s">
        <v>1029</v>
      </c>
    </row>
    <row r="10" spans="1:15" ht="30" customHeight="1">
      <c r="A10" s="1840"/>
      <c r="B10" s="1852"/>
      <c r="C10" s="1853"/>
      <c r="D10" s="127" t="s">
        <v>2888</v>
      </c>
      <c r="E10" s="128" t="s">
        <v>1021</v>
      </c>
      <c r="F10" s="1843"/>
      <c r="G10" s="1845"/>
      <c r="H10" s="129" t="s">
        <v>1030</v>
      </c>
      <c r="I10" s="129" t="s">
        <v>1030</v>
      </c>
      <c r="J10" s="148" t="s">
        <v>1031</v>
      </c>
      <c r="K10" s="148" t="s">
        <v>1032</v>
      </c>
      <c r="L10" s="129" t="s">
        <v>1033</v>
      </c>
      <c r="M10" s="129" t="s">
        <v>1030</v>
      </c>
      <c r="N10" s="150" t="s">
        <v>1030</v>
      </c>
      <c r="O10" s="1847"/>
    </row>
    <row r="11" spans="1:15" ht="12.95" customHeight="1" thickTop="1">
      <c r="A11" s="130">
        <v>0</v>
      </c>
      <c r="B11" s="1817">
        <v>1</v>
      </c>
      <c r="C11" s="1818"/>
      <c r="D11" s="131">
        <v>2</v>
      </c>
      <c r="E11" s="132">
        <v>3</v>
      </c>
      <c r="F11" s="133">
        <v>4</v>
      </c>
      <c r="G11" s="132">
        <v>5</v>
      </c>
      <c r="H11" s="134">
        <v>6</v>
      </c>
      <c r="I11" s="132">
        <v>7</v>
      </c>
      <c r="J11" s="134">
        <v>8</v>
      </c>
      <c r="K11" s="132">
        <v>9</v>
      </c>
      <c r="L11" s="134">
        <v>10</v>
      </c>
      <c r="M11" s="132">
        <v>11</v>
      </c>
      <c r="N11" s="134">
        <v>12</v>
      </c>
      <c r="O11" s="151">
        <v>13</v>
      </c>
    </row>
    <row r="12" spans="1:15" ht="24.75" customHeight="1">
      <c r="A12" s="1819">
        <v>1</v>
      </c>
      <c r="B12" s="1824" t="s">
        <v>1034</v>
      </c>
      <c r="C12" s="135" t="s">
        <v>1383</v>
      </c>
      <c r="D12" s="136">
        <v>2276</v>
      </c>
      <c r="E12" s="137">
        <v>2256</v>
      </c>
      <c r="F12" s="137">
        <v>294378</v>
      </c>
      <c r="G12" s="138">
        <f t="shared" ref="G12:G19" si="0">SUM(H12:O12)</f>
        <v>291866</v>
      </c>
      <c r="H12" s="137">
        <v>84185</v>
      </c>
      <c r="I12" s="137">
        <v>4266</v>
      </c>
      <c r="J12" s="137">
        <v>180069</v>
      </c>
      <c r="K12" s="137">
        <v>3018</v>
      </c>
      <c r="L12" s="137">
        <v>15738</v>
      </c>
      <c r="M12" s="137">
        <v>4590</v>
      </c>
      <c r="N12" s="137">
        <v>0</v>
      </c>
      <c r="O12" s="152">
        <v>0</v>
      </c>
    </row>
    <row r="13" spans="1:15" ht="24.75" customHeight="1" thickBot="1">
      <c r="A13" s="1820"/>
      <c r="B13" s="1825"/>
      <c r="C13" s="977" t="s">
        <v>372</v>
      </c>
      <c r="D13" s="136">
        <v>2180</v>
      </c>
      <c r="E13" s="137">
        <v>2160</v>
      </c>
      <c r="F13" s="137">
        <v>130998</v>
      </c>
      <c r="G13" s="138">
        <f t="shared" si="0"/>
        <v>132297</v>
      </c>
      <c r="H13" s="137">
        <v>32701</v>
      </c>
      <c r="I13" s="137">
        <v>1143</v>
      </c>
      <c r="J13" s="137">
        <v>89129</v>
      </c>
      <c r="K13" s="137">
        <v>646</v>
      </c>
      <c r="L13" s="137">
        <v>6362</v>
      </c>
      <c r="M13" s="137">
        <v>2316</v>
      </c>
      <c r="N13" s="137"/>
      <c r="O13" s="153"/>
    </row>
    <row r="14" spans="1:15" ht="24.75" customHeight="1" thickTop="1">
      <c r="A14" s="1821"/>
      <c r="B14" s="1826"/>
      <c r="C14" s="135" t="s">
        <v>3941</v>
      </c>
      <c r="D14" s="139">
        <f>SUM(D13/D12*100)</f>
        <v>95.782073813708251</v>
      </c>
      <c r="E14" s="140">
        <f t="shared" ref="E14:O14" si="1">SUM(E13/E12*100)</f>
        <v>95.744680851063833</v>
      </c>
      <c r="F14" s="140">
        <f t="shared" si="1"/>
        <v>44.499928663147379</v>
      </c>
      <c r="G14" s="140">
        <f t="shared" si="1"/>
        <v>45.32799298308128</v>
      </c>
      <c r="H14" s="140">
        <f t="shared" si="1"/>
        <v>38.844212151808513</v>
      </c>
      <c r="I14" s="140">
        <f t="shared" si="1"/>
        <v>26.793248945147681</v>
      </c>
      <c r="J14" s="140">
        <f t="shared" si="1"/>
        <v>49.497137208514516</v>
      </c>
      <c r="K14" s="140">
        <f t="shared" si="1"/>
        <v>21.40490390987409</v>
      </c>
      <c r="L14" s="140">
        <f t="shared" si="1"/>
        <v>40.424450374888806</v>
      </c>
      <c r="M14" s="140">
        <f t="shared" si="1"/>
        <v>50.457516339869279</v>
      </c>
      <c r="N14" s="140" t="e">
        <f t="shared" si="1"/>
        <v>#DIV/0!</v>
      </c>
      <c r="O14" s="154" t="e">
        <f t="shared" si="1"/>
        <v>#DIV/0!</v>
      </c>
    </row>
    <row r="15" spans="1:15" ht="23.25" customHeight="1">
      <c r="A15" s="1819">
        <v>2</v>
      </c>
      <c r="B15" s="1824" t="s">
        <v>1035</v>
      </c>
      <c r="C15" s="135" t="s">
        <v>1383</v>
      </c>
      <c r="D15" s="136">
        <v>378</v>
      </c>
      <c r="E15" s="137">
        <v>361</v>
      </c>
      <c r="F15" s="137">
        <v>10230</v>
      </c>
      <c r="G15" s="138">
        <f t="shared" si="0"/>
        <v>10134</v>
      </c>
      <c r="H15" s="137">
        <v>0</v>
      </c>
      <c r="I15" s="137">
        <v>0</v>
      </c>
      <c r="J15" s="137">
        <v>10134</v>
      </c>
      <c r="K15" s="137">
        <v>0</v>
      </c>
      <c r="L15" s="137">
        <v>0</v>
      </c>
      <c r="M15" s="137">
        <v>0</v>
      </c>
      <c r="N15" s="137">
        <v>0</v>
      </c>
      <c r="O15" s="153">
        <v>0</v>
      </c>
    </row>
    <row r="16" spans="1:15" ht="24.75" customHeight="1" thickBot="1">
      <c r="A16" s="1820"/>
      <c r="B16" s="1825"/>
      <c r="C16" s="977" t="s">
        <v>372</v>
      </c>
      <c r="D16" s="136">
        <v>261</v>
      </c>
      <c r="E16" s="137">
        <v>261</v>
      </c>
      <c r="F16" s="137">
        <v>5662</v>
      </c>
      <c r="G16" s="138">
        <f t="shared" si="0"/>
        <v>5662</v>
      </c>
      <c r="H16" s="137"/>
      <c r="I16" s="137"/>
      <c r="J16" s="137">
        <v>5662</v>
      </c>
      <c r="K16" s="137"/>
      <c r="L16" s="137"/>
      <c r="M16" s="137"/>
      <c r="N16" s="137"/>
      <c r="O16" s="153"/>
    </row>
    <row r="17" spans="1:15" ht="24.75" customHeight="1" thickTop="1">
      <c r="A17" s="1821"/>
      <c r="B17" s="1826"/>
      <c r="C17" s="135" t="s">
        <v>3941</v>
      </c>
      <c r="D17" s="139">
        <f t="shared" ref="D17:O17" si="2">SUM(D16/D15*100)</f>
        <v>69.047619047619051</v>
      </c>
      <c r="E17" s="140">
        <f t="shared" si="2"/>
        <v>72.29916897506925</v>
      </c>
      <c r="F17" s="140">
        <f t="shared" si="2"/>
        <v>55.347018572825021</v>
      </c>
      <c r="G17" s="140">
        <f t="shared" si="2"/>
        <v>55.871324254983222</v>
      </c>
      <c r="H17" s="140" t="e">
        <f t="shared" si="2"/>
        <v>#DIV/0!</v>
      </c>
      <c r="I17" s="140" t="e">
        <f t="shared" si="2"/>
        <v>#DIV/0!</v>
      </c>
      <c r="J17" s="140">
        <f t="shared" si="2"/>
        <v>55.871324254983222</v>
      </c>
      <c r="K17" s="140" t="e">
        <f t="shared" si="2"/>
        <v>#DIV/0!</v>
      </c>
      <c r="L17" s="140" t="e">
        <f t="shared" si="2"/>
        <v>#DIV/0!</v>
      </c>
      <c r="M17" s="140" t="e">
        <f t="shared" si="2"/>
        <v>#DIV/0!</v>
      </c>
      <c r="N17" s="140" t="e">
        <f t="shared" si="2"/>
        <v>#DIV/0!</v>
      </c>
      <c r="O17" s="154" t="e">
        <f t="shared" si="2"/>
        <v>#DIV/0!</v>
      </c>
    </row>
    <row r="18" spans="1:15" ht="25.5" customHeight="1">
      <c r="A18" s="1822">
        <v>3</v>
      </c>
      <c r="B18" s="1827" t="s">
        <v>3968</v>
      </c>
      <c r="C18" s="135" t="s">
        <v>1383</v>
      </c>
      <c r="D18" s="141">
        <f t="shared" ref="D18:F19" si="3">SUM(D12+D15)</f>
        <v>2654</v>
      </c>
      <c r="E18" s="142">
        <f t="shared" si="3"/>
        <v>2617</v>
      </c>
      <c r="F18" s="142">
        <f t="shared" si="3"/>
        <v>304608</v>
      </c>
      <c r="G18" s="142">
        <f t="shared" si="0"/>
        <v>302000</v>
      </c>
      <c r="H18" s="142">
        <f t="shared" ref="H18:O19" si="4">SUM(H12+H15)</f>
        <v>84185</v>
      </c>
      <c r="I18" s="142">
        <f t="shared" si="4"/>
        <v>4266</v>
      </c>
      <c r="J18" s="142">
        <f t="shared" si="4"/>
        <v>190203</v>
      </c>
      <c r="K18" s="142">
        <f t="shared" si="4"/>
        <v>3018</v>
      </c>
      <c r="L18" s="142">
        <f t="shared" si="4"/>
        <v>15738</v>
      </c>
      <c r="M18" s="142">
        <f t="shared" si="4"/>
        <v>4590</v>
      </c>
      <c r="N18" s="142">
        <f t="shared" si="4"/>
        <v>0</v>
      </c>
      <c r="O18" s="155">
        <f t="shared" si="4"/>
        <v>0</v>
      </c>
    </row>
    <row r="19" spans="1:15" ht="24.95" customHeight="1" thickBot="1">
      <c r="A19" s="1822"/>
      <c r="B19" s="1827"/>
      <c r="C19" s="977" t="s">
        <v>372</v>
      </c>
      <c r="D19" s="141">
        <f t="shared" si="3"/>
        <v>2441</v>
      </c>
      <c r="E19" s="142">
        <f t="shared" si="3"/>
        <v>2421</v>
      </c>
      <c r="F19" s="142">
        <f t="shared" si="3"/>
        <v>136660</v>
      </c>
      <c r="G19" s="142">
        <f t="shared" si="0"/>
        <v>137959</v>
      </c>
      <c r="H19" s="142">
        <f t="shared" si="4"/>
        <v>32701</v>
      </c>
      <c r="I19" s="142">
        <f t="shared" si="4"/>
        <v>1143</v>
      </c>
      <c r="J19" s="142">
        <f t="shared" si="4"/>
        <v>94791</v>
      </c>
      <c r="K19" s="142">
        <f t="shared" si="4"/>
        <v>646</v>
      </c>
      <c r="L19" s="142">
        <f t="shared" si="4"/>
        <v>6362</v>
      </c>
      <c r="M19" s="142">
        <f t="shared" si="4"/>
        <v>2316</v>
      </c>
      <c r="N19" s="142">
        <f t="shared" si="4"/>
        <v>0</v>
      </c>
      <c r="O19" s="155">
        <f t="shared" si="4"/>
        <v>0</v>
      </c>
    </row>
    <row r="20" spans="1:15" ht="24.95" customHeight="1" thickTop="1" thickBot="1">
      <c r="A20" s="1823"/>
      <c r="B20" s="1828"/>
      <c r="C20" s="135" t="s">
        <v>3941</v>
      </c>
      <c r="D20" s="143">
        <f t="shared" ref="D20:O20" si="5">SUM(D19/D18*100)</f>
        <v>91.974378296910317</v>
      </c>
      <c r="E20" s="144">
        <f t="shared" si="5"/>
        <v>92.510508215513937</v>
      </c>
      <c r="F20" s="144">
        <f t="shared" si="5"/>
        <v>44.864218930559936</v>
      </c>
      <c r="G20" s="144">
        <f t="shared" si="5"/>
        <v>45.681788079470195</v>
      </c>
      <c r="H20" s="144">
        <f t="shared" si="5"/>
        <v>38.844212151808513</v>
      </c>
      <c r="I20" s="144">
        <f t="shared" si="5"/>
        <v>26.793248945147681</v>
      </c>
      <c r="J20" s="144">
        <f t="shared" si="5"/>
        <v>49.836753363511619</v>
      </c>
      <c r="K20" s="144">
        <f t="shared" si="5"/>
        <v>21.40490390987409</v>
      </c>
      <c r="L20" s="144">
        <f t="shared" si="5"/>
        <v>40.424450374888806</v>
      </c>
      <c r="M20" s="144">
        <f t="shared" si="5"/>
        <v>50.457516339869279</v>
      </c>
      <c r="N20" s="144" t="e">
        <f t="shared" si="5"/>
        <v>#DIV/0!</v>
      </c>
      <c r="O20" s="156" t="e">
        <f t="shared" si="5"/>
        <v>#DIV/0!</v>
      </c>
    </row>
    <row r="21" spans="1:15">
      <c r="A21" s="145" t="s">
        <v>1036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1:1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</sheetData>
  <mergeCells count="17">
    <mergeCell ref="A4:O4"/>
    <mergeCell ref="A5:O5"/>
    <mergeCell ref="F7:O7"/>
    <mergeCell ref="G8:O8"/>
    <mergeCell ref="A7:A10"/>
    <mergeCell ref="F8:F10"/>
    <mergeCell ref="G9:G10"/>
    <mergeCell ref="O9:O10"/>
    <mergeCell ref="B7:C10"/>
    <mergeCell ref="D7:E9"/>
    <mergeCell ref="B11:C11"/>
    <mergeCell ref="A12:A14"/>
    <mergeCell ref="A15:A17"/>
    <mergeCell ref="A18:A20"/>
    <mergeCell ref="B12:B14"/>
    <mergeCell ref="B15:B17"/>
    <mergeCell ref="B18:B20"/>
  </mergeCells>
  <phoneticPr fontId="94" type="noConversion"/>
  <pageMargins left="0.71" right="0.71" top="0.75" bottom="0.75" header="0.31" footer="0.31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  <pageSetUpPr fitToPage="1"/>
  </sheetPr>
  <dimension ref="A1:J743"/>
  <sheetViews>
    <sheetView topLeftCell="A16" workbookViewId="0">
      <selection activeCell="G25" sqref="G25"/>
    </sheetView>
  </sheetViews>
  <sheetFormatPr defaultColWidth="8.7109375" defaultRowHeight="12.75"/>
  <cols>
    <col min="1" max="1" width="7.7109375" customWidth="1"/>
    <col min="2" max="2" width="84" customWidth="1"/>
    <col min="3" max="3" width="7.42578125" customWidth="1"/>
    <col min="4" max="4" width="9" customWidth="1"/>
    <col min="5" max="5" width="10.42578125" customWidth="1"/>
  </cols>
  <sheetData>
    <row r="1" spans="1:10" ht="14.25">
      <c r="A1" s="103"/>
      <c r="B1" s="104" t="s">
        <v>914</v>
      </c>
      <c r="C1" s="6" t="s">
        <v>691</v>
      </c>
      <c r="D1" s="105"/>
      <c r="E1" s="106"/>
      <c r="F1" s="107"/>
    </row>
    <row r="2" spans="1:10" ht="14.25">
      <c r="A2" s="103"/>
      <c r="B2" s="104" t="s">
        <v>916</v>
      </c>
      <c r="C2" s="1765">
        <v>6113079</v>
      </c>
      <c r="D2" s="1766"/>
      <c r="E2" s="106"/>
      <c r="F2" s="107"/>
    </row>
    <row r="3" spans="1:10">
      <c r="A3" s="103"/>
      <c r="B3" s="104" t="s">
        <v>917</v>
      </c>
      <c r="C3" s="354" t="s">
        <v>365</v>
      </c>
      <c r="D3" s="105"/>
      <c r="E3" s="106"/>
      <c r="F3" s="107"/>
    </row>
    <row r="4" spans="1:10" ht="14.25">
      <c r="A4" s="103"/>
      <c r="B4" s="104" t="s">
        <v>1037</v>
      </c>
      <c r="C4" s="108" t="s">
        <v>1038</v>
      </c>
      <c r="D4" s="109"/>
      <c r="E4" s="110"/>
      <c r="F4" s="107"/>
    </row>
    <row r="5" spans="1:10" ht="14.25">
      <c r="A5" s="103"/>
      <c r="B5" s="104" t="s">
        <v>692</v>
      </c>
      <c r="C5" s="108"/>
      <c r="D5" s="109"/>
      <c r="E5" s="110"/>
      <c r="F5" s="107"/>
    </row>
    <row r="6" spans="1:10" ht="15.75">
      <c r="A6" s="111"/>
      <c r="B6" s="111"/>
      <c r="C6" s="111"/>
      <c r="D6" s="111"/>
      <c r="E6" s="112"/>
      <c r="F6" s="112"/>
    </row>
    <row r="7" spans="1:10" ht="26.25" thickBot="1">
      <c r="A7" s="701" t="s">
        <v>1039</v>
      </c>
      <c r="B7" s="702" t="s">
        <v>1040</v>
      </c>
      <c r="C7" s="472" t="s">
        <v>1382</v>
      </c>
      <c r="D7" s="540" t="s">
        <v>372</v>
      </c>
      <c r="E7" s="471" t="s">
        <v>3941</v>
      </c>
      <c r="F7" s="113"/>
      <c r="J7" s="243"/>
    </row>
    <row r="8" spans="1:10" ht="13.5" thickTop="1">
      <c r="A8" s="703"/>
      <c r="B8" s="723" t="s">
        <v>1041</v>
      </c>
      <c r="C8" s="731">
        <f>SUM(C9:C734)</f>
        <v>11481</v>
      </c>
      <c r="D8" s="732">
        <f>SUM(D9:D734)</f>
        <v>10161</v>
      </c>
      <c r="E8" s="733">
        <f>SUM(D8/C8*100)</f>
        <v>88.502743663443951</v>
      </c>
      <c r="F8" s="114"/>
      <c r="J8" s="243"/>
    </row>
    <row r="9" spans="1:10">
      <c r="A9" s="724">
        <v>0</v>
      </c>
      <c r="B9" s="725" t="s">
        <v>1042</v>
      </c>
      <c r="C9" s="705"/>
      <c r="D9" s="975"/>
      <c r="E9" s="734"/>
      <c r="F9" s="185"/>
      <c r="J9" s="243"/>
    </row>
    <row r="10" spans="1:10">
      <c r="A10" s="706" t="s">
        <v>1043</v>
      </c>
      <c r="B10" s="707" t="s">
        <v>1044</v>
      </c>
      <c r="C10" s="708">
        <v>0</v>
      </c>
      <c r="D10" s="1437">
        <v>0</v>
      </c>
      <c r="E10" s="704" t="e">
        <f t="shared" ref="E10:E72" si="0">SUM(D10/C10*100)</f>
        <v>#DIV/0!</v>
      </c>
      <c r="F10" s="185"/>
      <c r="J10" s="243"/>
    </row>
    <row r="11" spans="1:10">
      <c r="A11" s="706" t="s">
        <v>1045</v>
      </c>
      <c r="B11" s="707" t="s">
        <v>1046</v>
      </c>
      <c r="C11" s="708">
        <v>0</v>
      </c>
      <c r="D11" s="1437">
        <v>0</v>
      </c>
      <c r="E11" s="704" t="e">
        <f t="shared" si="0"/>
        <v>#DIV/0!</v>
      </c>
      <c r="F11" s="185"/>
      <c r="J11" s="243"/>
    </row>
    <row r="12" spans="1:10">
      <c r="A12" s="706" t="s">
        <v>1047</v>
      </c>
      <c r="B12" s="707" t="s">
        <v>1048</v>
      </c>
      <c r="C12" s="708">
        <v>0</v>
      </c>
      <c r="D12" s="1437">
        <v>0</v>
      </c>
      <c r="E12" s="704" t="e">
        <f t="shared" si="0"/>
        <v>#DIV/0!</v>
      </c>
      <c r="F12" s="185"/>
      <c r="J12" s="243"/>
    </row>
    <row r="13" spans="1:10">
      <c r="A13" s="706" t="s">
        <v>1049</v>
      </c>
      <c r="B13" s="707" t="s">
        <v>1050</v>
      </c>
      <c r="C13" s="708">
        <v>0</v>
      </c>
      <c r="D13" s="1437">
        <v>0</v>
      </c>
      <c r="E13" s="704" t="e">
        <f t="shared" si="0"/>
        <v>#DIV/0!</v>
      </c>
      <c r="F13" s="185"/>
      <c r="J13" s="243"/>
    </row>
    <row r="14" spans="1:10" ht="25.5">
      <c r="A14" s="706" t="s">
        <v>1051</v>
      </c>
      <c r="B14" s="707" t="s">
        <v>1052</v>
      </c>
      <c r="C14" s="708">
        <v>5</v>
      </c>
      <c r="D14" s="1437">
        <v>43</v>
      </c>
      <c r="E14" s="704">
        <f t="shared" si="0"/>
        <v>860</v>
      </c>
      <c r="F14" s="185"/>
      <c r="J14" s="243"/>
    </row>
    <row r="15" spans="1:10">
      <c r="A15" s="706" t="s">
        <v>1053</v>
      </c>
      <c r="B15" s="707" t="s">
        <v>1054</v>
      </c>
      <c r="C15" s="708">
        <v>0</v>
      </c>
      <c r="D15" s="1437">
        <v>7</v>
      </c>
      <c r="E15" s="704" t="e">
        <f t="shared" si="0"/>
        <v>#DIV/0!</v>
      </c>
      <c r="F15" s="185"/>
      <c r="J15" s="243"/>
    </row>
    <row r="16" spans="1:10">
      <c r="A16" s="706" t="s">
        <v>1055</v>
      </c>
      <c r="B16" s="707" t="s">
        <v>1056</v>
      </c>
      <c r="C16" s="708">
        <v>5</v>
      </c>
      <c r="D16" s="1437">
        <v>6</v>
      </c>
      <c r="E16" s="704">
        <f t="shared" si="0"/>
        <v>120</v>
      </c>
      <c r="F16" s="185"/>
      <c r="J16" s="243"/>
    </row>
    <row r="17" spans="1:10">
      <c r="A17" s="706" t="s">
        <v>1057</v>
      </c>
      <c r="B17" s="707" t="s">
        <v>1058</v>
      </c>
      <c r="C17" s="708">
        <v>0</v>
      </c>
      <c r="D17" s="1437">
        <v>0</v>
      </c>
      <c r="E17" s="704" t="e">
        <f t="shared" si="0"/>
        <v>#DIV/0!</v>
      </c>
      <c r="J17" s="243"/>
    </row>
    <row r="18" spans="1:10">
      <c r="A18" s="706" t="s">
        <v>1059</v>
      </c>
      <c r="B18" s="707" t="s">
        <v>3074</v>
      </c>
      <c r="C18" s="708">
        <v>0</v>
      </c>
      <c r="D18" s="1437">
        <v>0</v>
      </c>
      <c r="E18" s="704" t="e">
        <f t="shared" si="0"/>
        <v>#DIV/0!</v>
      </c>
      <c r="J18" s="243"/>
    </row>
    <row r="19" spans="1:10">
      <c r="A19" s="706" t="s">
        <v>3075</v>
      </c>
      <c r="B19" s="707" t="s">
        <v>3076</v>
      </c>
      <c r="C19" s="708">
        <v>0</v>
      </c>
      <c r="D19" s="1437">
        <v>0</v>
      </c>
      <c r="E19" s="704" t="e">
        <f t="shared" si="0"/>
        <v>#DIV/0!</v>
      </c>
      <c r="J19" s="243"/>
    </row>
    <row r="20" spans="1:10">
      <c r="A20" s="706" t="s">
        <v>3077</v>
      </c>
      <c r="B20" s="707" t="s">
        <v>3078</v>
      </c>
      <c r="C20" s="708">
        <v>0</v>
      </c>
      <c r="D20" s="1437">
        <v>0</v>
      </c>
      <c r="E20" s="704" t="e">
        <f t="shared" si="0"/>
        <v>#DIV/0!</v>
      </c>
      <c r="J20" s="243"/>
    </row>
    <row r="21" spans="1:10">
      <c r="A21" s="706" t="s">
        <v>3079</v>
      </c>
      <c r="B21" s="707" t="s">
        <v>3080</v>
      </c>
      <c r="C21" s="708">
        <v>0</v>
      </c>
      <c r="D21" s="1437">
        <v>0</v>
      </c>
      <c r="E21" s="704" t="e">
        <f t="shared" si="0"/>
        <v>#DIV/0!</v>
      </c>
      <c r="J21" s="243"/>
    </row>
    <row r="22" spans="1:10">
      <c r="A22" s="706" t="s">
        <v>3081</v>
      </c>
      <c r="B22" s="707" t="s">
        <v>3082</v>
      </c>
      <c r="C22" s="708">
        <v>0</v>
      </c>
      <c r="D22" s="1437">
        <v>0</v>
      </c>
      <c r="E22" s="704" t="e">
        <f t="shared" si="0"/>
        <v>#DIV/0!</v>
      </c>
      <c r="J22" s="243"/>
    </row>
    <row r="23" spans="1:10">
      <c r="A23" s="706" t="s">
        <v>3083</v>
      </c>
      <c r="B23" s="707" t="s">
        <v>3084</v>
      </c>
      <c r="C23" s="708">
        <v>0</v>
      </c>
      <c r="D23" s="1437">
        <v>0</v>
      </c>
      <c r="E23" s="704" t="e">
        <f t="shared" si="0"/>
        <v>#DIV/0!</v>
      </c>
      <c r="J23" s="243"/>
    </row>
    <row r="24" spans="1:10">
      <c r="A24" s="706" t="s">
        <v>3085</v>
      </c>
      <c r="B24" s="707" t="s">
        <v>3086</v>
      </c>
      <c r="C24" s="708">
        <v>0</v>
      </c>
      <c r="D24" s="1437">
        <v>0</v>
      </c>
      <c r="E24" s="704" t="e">
        <f t="shared" si="0"/>
        <v>#DIV/0!</v>
      </c>
      <c r="J24" s="243"/>
    </row>
    <row r="25" spans="1:10">
      <c r="A25" s="706" t="s">
        <v>3087</v>
      </c>
      <c r="B25" s="707" t="s">
        <v>3088</v>
      </c>
      <c r="C25" s="708">
        <v>0</v>
      </c>
      <c r="D25" s="1437">
        <v>0</v>
      </c>
      <c r="E25" s="704" t="e">
        <f t="shared" si="0"/>
        <v>#DIV/0!</v>
      </c>
      <c r="J25" s="243"/>
    </row>
    <row r="26" spans="1:10">
      <c r="A26" s="706" t="s">
        <v>3089</v>
      </c>
      <c r="B26" s="707" t="s">
        <v>3090</v>
      </c>
      <c r="C26" s="708">
        <v>0</v>
      </c>
      <c r="D26" s="1437">
        <v>0</v>
      </c>
      <c r="E26" s="704" t="e">
        <f t="shared" si="0"/>
        <v>#DIV/0!</v>
      </c>
      <c r="J26" s="243"/>
    </row>
    <row r="27" spans="1:10">
      <c r="A27" s="724">
        <v>1</v>
      </c>
      <c r="B27" s="726" t="s">
        <v>3091</v>
      </c>
      <c r="C27" s="710"/>
      <c r="D27" s="975"/>
      <c r="E27" s="734"/>
      <c r="J27" s="243"/>
    </row>
    <row r="28" spans="1:10">
      <c r="A28" s="706" t="s">
        <v>3092</v>
      </c>
      <c r="B28" s="707" t="s">
        <v>3093</v>
      </c>
      <c r="C28" s="708">
        <v>0</v>
      </c>
      <c r="D28" s="1437">
        <v>0</v>
      </c>
      <c r="E28" s="704" t="e">
        <f t="shared" si="0"/>
        <v>#DIV/0!</v>
      </c>
      <c r="J28" s="243"/>
    </row>
    <row r="29" spans="1:10">
      <c r="A29" s="706" t="s">
        <v>3094</v>
      </c>
      <c r="B29" s="707" t="s">
        <v>3095</v>
      </c>
      <c r="C29" s="708">
        <v>0</v>
      </c>
      <c r="D29" s="1437">
        <v>0</v>
      </c>
      <c r="E29" s="704" t="e">
        <f t="shared" si="0"/>
        <v>#DIV/0!</v>
      </c>
      <c r="J29" s="243"/>
    </row>
    <row r="30" spans="1:10">
      <c r="A30" s="706" t="s">
        <v>3096</v>
      </c>
      <c r="B30" s="707" t="s">
        <v>3097</v>
      </c>
      <c r="C30" s="708">
        <v>0</v>
      </c>
      <c r="D30" s="1437">
        <v>0</v>
      </c>
      <c r="E30" s="704" t="e">
        <f t="shared" si="0"/>
        <v>#DIV/0!</v>
      </c>
      <c r="J30" s="243"/>
    </row>
    <row r="31" spans="1:10">
      <c r="A31" s="706" t="s">
        <v>3098</v>
      </c>
      <c r="B31" s="707" t="s">
        <v>3099</v>
      </c>
      <c r="C31" s="708">
        <v>0</v>
      </c>
      <c r="D31" s="1437">
        <v>0</v>
      </c>
      <c r="E31" s="704" t="e">
        <f t="shared" si="0"/>
        <v>#DIV/0!</v>
      </c>
      <c r="J31" s="243"/>
    </row>
    <row r="32" spans="1:10">
      <c r="A32" s="706" t="s">
        <v>3100</v>
      </c>
      <c r="B32" s="707" t="s">
        <v>3101</v>
      </c>
      <c r="C32" s="708">
        <v>0</v>
      </c>
      <c r="D32" s="1437">
        <v>0</v>
      </c>
      <c r="E32" s="704" t="e">
        <f t="shared" si="0"/>
        <v>#DIV/0!</v>
      </c>
      <c r="J32" s="243"/>
    </row>
    <row r="33" spans="1:10">
      <c r="A33" s="706" t="s">
        <v>3102</v>
      </c>
      <c r="B33" s="707" t="s">
        <v>3103</v>
      </c>
      <c r="C33" s="708">
        <v>0</v>
      </c>
      <c r="D33" s="1437">
        <v>0</v>
      </c>
      <c r="E33" s="704" t="e">
        <f t="shared" si="0"/>
        <v>#DIV/0!</v>
      </c>
      <c r="J33" s="243"/>
    </row>
    <row r="34" spans="1:10">
      <c r="A34" s="706" t="s">
        <v>3104</v>
      </c>
      <c r="B34" s="707" t="s">
        <v>3105</v>
      </c>
      <c r="C34" s="708">
        <v>0</v>
      </c>
      <c r="D34" s="1437">
        <v>0</v>
      </c>
      <c r="E34" s="704" t="e">
        <f t="shared" si="0"/>
        <v>#DIV/0!</v>
      </c>
      <c r="J34" s="243"/>
    </row>
    <row r="35" spans="1:10">
      <c r="A35" s="706" t="s">
        <v>3106</v>
      </c>
      <c r="B35" s="707" t="s">
        <v>3794</v>
      </c>
      <c r="C35" s="708">
        <v>0</v>
      </c>
      <c r="D35" s="1437">
        <v>0</v>
      </c>
      <c r="E35" s="704" t="e">
        <f t="shared" si="0"/>
        <v>#DIV/0!</v>
      </c>
      <c r="J35" s="243"/>
    </row>
    <row r="36" spans="1:10">
      <c r="A36" s="706" t="s">
        <v>3795</v>
      </c>
      <c r="B36" s="707" t="s">
        <v>3796</v>
      </c>
      <c r="C36" s="708">
        <v>0</v>
      </c>
      <c r="D36" s="1437">
        <v>0</v>
      </c>
      <c r="E36" s="704" t="e">
        <f t="shared" si="0"/>
        <v>#DIV/0!</v>
      </c>
      <c r="J36" s="243"/>
    </row>
    <row r="37" spans="1:10">
      <c r="A37" s="706" t="s">
        <v>3797</v>
      </c>
      <c r="B37" s="707" t="s">
        <v>95</v>
      </c>
      <c r="C37" s="708">
        <v>2</v>
      </c>
      <c r="D37" s="1437">
        <v>0</v>
      </c>
      <c r="E37" s="704">
        <f t="shared" si="0"/>
        <v>0</v>
      </c>
      <c r="J37" s="243"/>
    </row>
    <row r="38" spans="1:10" ht="25.5">
      <c r="A38" s="706" t="s">
        <v>3798</v>
      </c>
      <c r="B38" s="711" t="s">
        <v>3799</v>
      </c>
      <c r="C38" s="708">
        <v>0</v>
      </c>
      <c r="D38" s="1437">
        <v>0</v>
      </c>
      <c r="E38" s="704" t="e">
        <f t="shared" si="0"/>
        <v>#DIV/0!</v>
      </c>
      <c r="J38" s="243"/>
    </row>
    <row r="39" spans="1:10" ht="25.5">
      <c r="A39" s="706" t="s">
        <v>3800</v>
      </c>
      <c r="B39" s="711" t="s">
        <v>3801</v>
      </c>
      <c r="C39" s="708">
        <v>0</v>
      </c>
      <c r="D39" s="1437">
        <v>0</v>
      </c>
      <c r="E39" s="704" t="e">
        <f t="shared" si="0"/>
        <v>#DIV/0!</v>
      </c>
      <c r="J39" s="243"/>
    </row>
    <row r="40" spans="1:10">
      <c r="A40" s="706" t="s">
        <v>2364</v>
      </c>
      <c r="B40" s="711" t="s">
        <v>2365</v>
      </c>
      <c r="C40" s="708">
        <v>1</v>
      </c>
      <c r="D40" s="1437">
        <v>0</v>
      </c>
      <c r="E40" s="704">
        <f t="shared" si="0"/>
        <v>0</v>
      </c>
      <c r="J40" s="243"/>
    </row>
    <row r="41" spans="1:10">
      <c r="A41" s="706" t="s">
        <v>2366</v>
      </c>
      <c r="B41" s="711" t="s">
        <v>2367</v>
      </c>
      <c r="C41" s="708">
        <v>0</v>
      </c>
      <c r="D41" s="1437">
        <v>0</v>
      </c>
      <c r="E41" s="704" t="e">
        <f t="shared" si="0"/>
        <v>#DIV/0!</v>
      </c>
      <c r="J41" s="243"/>
    </row>
    <row r="42" spans="1:10">
      <c r="A42" s="706" t="s">
        <v>2368</v>
      </c>
      <c r="B42" s="707" t="s">
        <v>2369</v>
      </c>
      <c r="C42" s="708">
        <v>0</v>
      </c>
      <c r="D42" s="1437">
        <v>0</v>
      </c>
      <c r="E42" s="704" t="e">
        <f t="shared" si="0"/>
        <v>#DIV/0!</v>
      </c>
      <c r="J42" s="243"/>
    </row>
    <row r="43" spans="1:10">
      <c r="A43" s="706" t="s">
        <v>2370</v>
      </c>
      <c r="B43" s="707" t="s">
        <v>2371</v>
      </c>
      <c r="C43" s="708">
        <v>0</v>
      </c>
      <c r="D43" s="1437">
        <v>0</v>
      </c>
      <c r="E43" s="704" t="e">
        <f t="shared" si="0"/>
        <v>#DIV/0!</v>
      </c>
      <c r="J43" s="243"/>
    </row>
    <row r="44" spans="1:10">
      <c r="A44" s="706" t="s">
        <v>2372</v>
      </c>
      <c r="B44" s="707" t="s">
        <v>2373</v>
      </c>
      <c r="C44" s="708">
        <v>0</v>
      </c>
      <c r="D44" s="1437">
        <v>1</v>
      </c>
      <c r="E44" s="704" t="e">
        <f t="shared" si="0"/>
        <v>#DIV/0!</v>
      </c>
      <c r="J44" s="243"/>
    </row>
    <row r="45" spans="1:10">
      <c r="A45" s="706" t="s">
        <v>2374</v>
      </c>
      <c r="B45" s="707" t="s">
        <v>2375</v>
      </c>
      <c r="C45" s="708">
        <v>0</v>
      </c>
      <c r="D45" s="1437">
        <v>0</v>
      </c>
      <c r="E45" s="704" t="e">
        <f t="shared" si="0"/>
        <v>#DIV/0!</v>
      </c>
      <c r="J45" s="243"/>
    </row>
    <row r="46" spans="1:10">
      <c r="A46" s="706" t="s">
        <v>2376</v>
      </c>
      <c r="B46" s="707" t="s">
        <v>2377</v>
      </c>
      <c r="C46" s="708">
        <v>0</v>
      </c>
      <c r="D46" s="1437">
        <v>0</v>
      </c>
      <c r="E46" s="704" t="e">
        <f t="shared" si="0"/>
        <v>#DIV/0!</v>
      </c>
      <c r="J46" s="243"/>
    </row>
    <row r="47" spans="1:10">
      <c r="A47" s="706" t="s">
        <v>2378</v>
      </c>
      <c r="B47" s="707" t="s">
        <v>2379</v>
      </c>
      <c r="C47" s="708">
        <v>0</v>
      </c>
      <c r="D47" s="1437">
        <v>0</v>
      </c>
      <c r="E47" s="704" t="e">
        <f t="shared" si="0"/>
        <v>#DIV/0!</v>
      </c>
      <c r="J47" s="243"/>
    </row>
    <row r="48" spans="1:10">
      <c r="A48" s="706" t="s">
        <v>2380</v>
      </c>
      <c r="B48" s="711" t="s">
        <v>2381</v>
      </c>
      <c r="C48" s="708">
        <v>1</v>
      </c>
      <c r="D48" s="1437">
        <v>0</v>
      </c>
      <c r="E48" s="704">
        <f t="shared" si="0"/>
        <v>0</v>
      </c>
      <c r="J48" s="243"/>
    </row>
    <row r="49" spans="1:10">
      <c r="A49" s="706" t="s">
        <v>2382</v>
      </c>
      <c r="B49" s="711" t="s">
        <v>2383</v>
      </c>
      <c r="C49" s="708">
        <v>0</v>
      </c>
      <c r="D49" s="1437">
        <v>0</v>
      </c>
      <c r="E49" s="704" t="e">
        <f t="shared" si="0"/>
        <v>#DIV/0!</v>
      </c>
      <c r="J49" s="243"/>
    </row>
    <row r="50" spans="1:10">
      <c r="A50" s="706" t="s">
        <v>2384</v>
      </c>
      <c r="B50" s="707" t="s">
        <v>2385</v>
      </c>
      <c r="C50" s="708">
        <v>0</v>
      </c>
      <c r="D50" s="1437">
        <v>0</v>
      </c>
      <c r="E50" s="704" t="e">
        <f t="shared" si="0"/>
        <v>#DIV/0!</v>
      </c>
      <c r="J50" s="243"/>
    </row>
    <row r="51" spans="1:10">
      <c r="A51" s="706" t="s">
        <v>2386</v>
      </c>
      <c r="B51" s="707" t="s">
        <v>2387</v>
      </c>
      <c r="C51" s="708">
        <v>58</v>
      </c>
      <c r="D51" s="1437">
        <v>26</v>
      </c>
      <c r="E51" s="704">
        <f t="shared" si="0"/>
        <v>44.827586206896555</v>
      </c>
      <c r="J51" s="243"/>
    </row>
    <row r="52" spans="1:10">
      <c r="A52" s="706" t="s">
        <v>2388</v>
      </c>
      <c r="B52" s="707" t="s">
        <v>2389</v>
      </c>
      <c r="C52" s="708">
        <v>0</v>
      </c>
      <c r="D52" s="1437">
        <v>0</v>
      </c>
      <c r="E52" s="704" t="e">
        <f t="shared" si="0"/>
        <v>#DIV/0!</v>
      </c>
      <c r="J52" s="243"/>
    </row>
    <row r="53" spans="1:10">
      <c r="A53" s="706" t="s">
        <v>2390</v>
      </c>
      <c r="B53" s="707" t="s">
        <v>2391</v>
      </c>
      <c r="C53" s="708">
        <v>24</v>
      </c>
      <c r="D53" s="1437">
        <v>10</v>
      </c>
      <c r="E53" s="704">
        <f t="shared" si="0"/>
        <v>41.666666666666671</v>
      </c>
      <c r="J53" s="243"/>
    </row>
    <row r="54" spans="1:10">
      <c r="A54" s="706" t="s">
        <v>2392</v>
      </c>
      <c r="B54" s="707" t="s">
        <v>2393</v>
      </c>
      <c r="C54" s="708">
        <v>0</v>
      </c>
      <c r="D54" s="1437">
        <v>0</v>
      </c>
      <c r="E54" s="704" t="e">
        <f t="shared" si="0"/>
        <v>#DIV/0!</v>
      </c>
      <c r="J54" s="243"/>
    </row>
    <row r="55" spans="1:10">
      <c r="A55" s="706" t="s">
        <v>2394</v>
      </c>
      <c r="B55" s="707" t="s">
        <v>2395</v>
      </c>
      <c r="C55" s="708">
        <v>2</v>
      </c>
      <c r="D55" s="1437">
        <v>2</v>
      </c>
      <c r="E55" s="704">
        <f t="shared" si="0"/>
        <v>100</v>
      </c>
      <c r="J55" s="243"/>
    </row>
    <row r="56" spans="1:10">
      <c r="A56" s="706" t="s">
        <v>2396</v>
      </c>
      <c r="B56" s="707" t="s">
        <v>2397</v>
      </c>
      <c r="C56" s="708">
        <v>5</v>
      </c>
      <c r="D56" s="1437">
        <v>10</v>
      </c>
      <c r="E56" s="704">
        <f t="shared" si="0"/>
        <v>200</v>
      </c>
      <c r="J56" s="243"/>
    </row>
    <row r="57" spans="1:10">
      <c r="A57" s="706" t="s">
        <v>2398</v>
      </c>
      <c r="B57" s="711" t="s">
        <v>3009</v>
      </c>
      <c r="C57" s="708">
        <v>21</v>
      </c>
      <c r="D57" s="1437">
        <v>3</v>
      </c>
      <c r="E57" s="704">
        <f t="shared" si="0"/>
        <v>14.285714285714285</v>
      </c>
      <c r="J57" s="243"/>
    </row>
    <row r="58" spans="1:10" ht="25.5">
      <c r="A58" s="706" t="s">
        <v>3010</v>
      </c>
      <c r="B58" s="711" t="s">
        <v>3011</v>
      </c>
      <c r="C58" s="708">
        <v>4</v>
      </c>
      <c r="D58" s="1437">
        <v>4</v>
      </c>
      <c r="E58" s="704">
        <f t="shared" si="0"/>
        <v>100</v>
      </c>
      <c r="J58" s="243"/>
    </row>
    <row r="59" spans="1:10" ht="25.5">
      <c r="A59" s="706" t="s">
        <v>3012</v>
      </c>
      <c r="B59" s="711" t="s">
        <v>3013</v>
      </c>
      <c r="C59" s="708">
        <v>8</v>
      </c>
      <c r="D59" s="1437">
        <v>5</v>
      </c>
      <c r="E59" s="704">
        <f t="shared" si="0"/>
        <v>62.5</v>
      </c>
      <c r="J59" s="243"/>
    </row>
    <row r="60" spans="1:10">
      <c r="A60" s="706" t="s">
        <v>3014</v>
      </c>
      <c r="B60" s="707" t="s">
        <v>3015</v>
      </c>
      <c r="C60" s="708">
        <v>2</v>
      </c>
      <c r="D60" s="1437">
        <v>2</v>
      </c>
      <c r="E60" s="704">
        <f t="shared" si="0"/>
        <v>100</v>
      </c>
      <c r="J60" s="243"/>
    </row>
    <row r="61" spans="1:10">
      <c r="A61" s="706" t="s">
        <v>3016</v>
      </c>
      <c r="B61" s="707" t="s">
        <v>3017</v>
      </c>
      <c r="C61" s="708">
        <v>6</v>
      </c>
      <c r="D61" s="1437">
        <v>3</v>
      </c>
      <c r="E61" s="704">
        <f t="shared" si="0"/>
        <v>50</v>
      </c>
      <c r="J61" s="243"/>
    </row>
    <row r="62" spans="1:10">
      <c r="A62" s="706" t="s">
        <v>3018</v>
      </c>
      <c r="B62" s="707" t="s">
        <v>4843</v>
      </c>
      <c r="C62" s="708">
        <v>1</v>
      </c>
      <c r="D62" s="1437">
        <v>1</v>
      </c>
      <c r="E62" s="704">
        <f t="shared" si="0"/>
        <v>100</v>
      </c>
      <c r="J62" s="243"/>
    </row>
    <row r="63" spans="1:10">
      <c r="A63" s="706" t="s">
        <v>4844</v>
      </c>
      <c r="B63" s="707" t="s">
        <v>4845</v>
      </c>
      <c r="C63" s="708">
        <v>4</v>
      </c>
      <c r="D63" s="1437">
        <v>4</v>
      </c>
      <c r="E63" s="704">
        <f t="shared" si="0"/>
        <v>100</v>
      </c>
      <c r="J63" s="243"/>
    </row>
    <row r="64" spans="1:10">
      <c r="A64" s="712" t="s">
        <v>4846</v>
      </c>
      <c r="B64" s="707" t="s">
        <v>4847</v>
      </c>
      <c r="C64" s="708">
        <v>10</v>
      </c>
      <c r="D64" s="1437">
        <v>10</v>
      </c>
      <c r="E64" s="704">
        <f t="shared" si="0"/>
        <v>100</v>
      </c>
      <c r="J64" s="243"/>
    </row>
    <row r="65" spans="1:10">
      <c r="A65" s="706" t="s">
        <v>4848</v>
      </c>
      <c r="B65" s="707" t="s">
        <v>4849</v>
      </c>
      <c r="C65" s="708">
        <v>56</v>
      </c>
      <c r="D65" s="1437">
        <v>41</v>
      </c>
      <c r="E65" s="704">
        <f t="shared" si="0"/>
        <v>73.214285714285708</v>
      </c>
      <c r="J65" s="243"/>
    </row>
    <row r="66" spans="1:10">
      <c r="A66" s="706" t="s">
        <v>4850</v>
      </c>
      <c r="B66" s="707" t="s">
        <v>4851</v>
      </c>
      <c r="C66" s="708">
        <v>104</v>
      </c>
      <c r="D66" s="1437">
        <v>76</v>
      </c>
      <c r="E66" s="704">
        <f t="shared" si="0"/>
        <v>73.076923076923066</v>
      </c>
      <c r="J66" s="243"/>
    </row>
    <row r="67" spans="1:10">
      <c r="A67" s="706" t="s">
        <v>4852</v>
      </c>
      <c r="B67" s="707" t="s">
        <v>4853</v>
      </c>
      <c r="C67" s="708">
        <v>14</v>
      </c>
      <c r="D67" s="1437">
        <v>19</v>
      </c>
      <c r="E67" s="704">
        <f t="shared" si="0"/>
        <v>135.71428571428572</v>
      </c>
      <c r="J67" s="243"/>
    </row>
    <row r="68" spans="1:10">
      <c r="A68" s="706" t="s">
        <v>4854</v>
      </c>
      <c r="B68" s="707" t="s">
        <v>4855</v>
      </c>
      <c r="C68" s="708">
        <v>11</v>
      </c>
      <c r="D68" s="1437">
        <v>2</v>
      </c>
      <c r="E68" s="704">
        <f t="shared" si="0"/>
        <v>18.181818181818183</v>
      </c>
      <c r="J68" s="243"/>
    </row>
    <row r="69" spans="1:10">
      <c r="A69" s="706" t="s">
        <v>4856</v>
      </c>
      <c r="B69" s="707" t="s">
        <v>4855</v>
      </c>
      <c r="C69" s="708">
        <v>43</v>
      </c>
      <c r="D69" s="1437">
        <v>19</v>
      </c>
      <c r="E69" s="704">
        <f t="shared" si="0"/>
        <v>44.186046511627907</v>
      </c>
      <c r="J69" s="243"/>
    </row>
    <row r="70" spans="1:10">
      <c r="A70" s="706" t="s">
        <v>4857</v>
      </c>
      <c r="B70" s="707" t="s">
        <v>4858</v>
      </c>
      <c r="C70" s="708">
        <v>0</v>
      </c>
      <c r="D70" s="1437">
        <v>0</v>
      </c>
      <c r="E70" s="704" t="e">
        <f t="shared" si="0"/>
        <v>#DIV/0!</v>
      </c>
      <c r="J70" s="243"/>
    </row>
    <row r="71" spans="1:10">
      <c r="A71" s="706" t="s">
        <v>4859</v>
      </c>
      <c r="B71" s="707" t="s">
        <v>4860</v>
      </c>
      <c r="C71" s="708">
        <v>3</v>
      </c>
      <c r="D71" s="1437">
        <v>0</v>
      </c>
      <c r="E71" s="704">
        <f t="shared" si="0"/>
        <v>0</v>
      </c>
      <c r="J71" s="243"/>
    </row>
    <row r="72" spans="1:10">
      <c r="A72" s="706" t="s">
        <v>4861</v>
      </c>
      <c r="B72" s="707" t="s">
        <v>4862</v>
      </c>
      <c r="C72" s="708">
        <v>1</v>
      </c>
      <c r="D72" s="1437">
        <v>0</v>
      </c>
      <c r="E72" s="704">
        <f t="shared" si="0"/>
        <v>0</v>
      </c>
      <c r="J72" s="243"/>
    </row>
    <row r="73" spans="1:10">
      <c r="A73" s="706" t="s">
        <v>4863</v>
      </c>
      <c r="B73" s="707" t="s">
        <v>4864</v>
      </c>
      <c r="C73" s="708">
        <v>29</v>
      </c>
      <c r="D73" s="1437">
        <v>5</v>
      </c>
      <c r="E73" s="704">
        <f t="shared" ref="E73:E136" si="1">SUM(D73/C73*100)</f>
        <v>17.241379310344829</v>
      </c>
      <c r="J73" s="243"/>
    </row>
    <row r="74" spans="1:10">
      <c r="A74" s="706" t="s">
        <v>4865</v>
      </c>
      <c r="B74" s="707" t="s">
        <v>4866</v>
      </c>
      <c r="C74" s="708">
        <v>4</v>
      </c>
      <c r="D74" s="1437">
        <v>1</v>
      </c>
      <c r="E74" s="704">
        <f t="shared" si="1"/>
        <v>25</v>
      </c>
      <c r="J74" s="243"/>
    </row>
    <row r="75" spans="1:10">
      <c r="A75" s="706" t="s">
        <v>4867</v>
      </c>
      <c r="B75" s="707" t="s">
        <v>4868</v>
      </c>
      <c r="C75" s="708">
        <v>2</v>
      </c>
      <c r="D75" s="1437">
        <v>0</v>
      </c>
      <c r="E75" s="704">
        <f t="shared" si="1"/>
        <v>0</v>
      </c>
      <c r="J75" s="243"/>
    </row>
    <row r="76" spans="1:10">
      <c r="A76" s="706" t="s">
        <v>4869</v>
      </c>
      <c r="B76" s="707" t="s">
        <v>4870</v>
      </c>
      <c r="C76" s="708">
        <v>5</v>
      </c>
      <c r="D76" s="1437">
        <v>2</v>
      </c>
      <c r="E76" s="704">
        <f t="shared" si="1"/>
        <v>40</v>
      </c>
      <c r="J76" s="243"/>
    </row>
    <row r="77" spans="1:10">
      <c r="A77" s="706" t="s">
        <v>4871</v>
      </c>
      <c r="B77" s="707" t="s">
        <v>4872</v>
      </c>
      <c r="C77" s="708">
        <v>25</v>
      </c>
      <c r="D77" s="1437">
        <v>20</v>
      </c>
      <c r="E77" s="704">
        <f t="shared" si="1"/>
        <v>80</v>
      </c>
      <c r="J77" s="243"/>
    </row>
    <row r="78" spans="1:10">
      <c r="A78" s="706" t="s">
        <v>4873</v>
      </c>
      <c r="B78" s="707" t="s">
        <v>4874</v>
      </c>
      <c r="C78" s="708">
        <v>22</v>
      </c>
      <c r="D78" s="1437">
        <v>6</v>
      </c>
      <c r="E78" s="704">
        <f t="shared" si="1"/>
        <v>27.27272727272727</v>
      </c>
      <c r="J78" s="243"/>
    </row>
    <row r="79" spans="1:10">
      <c r="A79" s="706" t="s">
        <v>4875</v>
      </c>
      <c r="B79" s="707" t="s">
        <v>4876</v>
      </c>
      <c r="C79" s="708">
        <v>1</v>
      </c>
      <c r="D79" s="1437">
        <v>3</v>
      </c>
      <c r="E79" s="704">
        <f t="shared" si="1"/>
        <v>300</v>
      </c>
      <c r="J79" s="243"/>
    </row>
    <row r="80" spans="1:10">
      <c r="A80" s="706" t="s">
        <v>4877</v>
      </c>
      <c r="B80" s="707" t="s">
        <v>4878</v>
      </c>
      <c r="C80" s="708">
        <v>2</v>
      </c>
      <c r="D80" s="1437">
        <v>3</v>
      </c>
      <c r="E80" s="704">
        <f t="shared" si="1"/>
        <v>150</v>
      </c>
      <c r="J80" s="243"/>
    </row>
    <row r="81" spans="1:10">
      <c r="A81" s="706" t="s">
        <v>4879</v>
      </c>
      <c r="B81" s="707" t="s">
        <v>4880</v>
      </c>
      <c r="C81" s="708">
        <v>0</v>
      </c>
      <c r="D81" s="1437">
        <v>1</v>
      </c>
      <c r="E81" s="704" t="e">
        <f t="shared" si="1"/>
        <v>#DIV/0!</v>
      </c>
      <c r="J81" s="243"/>
    </row>
    <row r="82" spans="1:10">
      <c r="A82" s="706" t="s">
        <v>4881</v>
      </c>
      <c r="B82" s="707" t="s">
        <v>4882</v>
      </c>
      <c r="C82" s="708">
        <v>3</v>
      </c>
      <c r="D82" s="1437">
        <v>1</v>
      </c>
      <c r="E82" s="704">
        <f t="shared" si="1"/>
        <v>33.333333333333329</v>
      </c>
      <c r="J82" s="243"/>
    </row>
    <row r="83" spans="1:10">
      <c r="A83" s="706" t="s">
        <v>4883</v>
      </c>
      <c r="B83" s="707" t="s">
        <v>4884</v>
      </c>
      <c r="C83" s="708">
        <v>5</v>
      </c>
      <c r="D83" s="1437">
        <v>7</v>
      </c>
      <c r="E83" s="704">
        <f t="shared" si="1"/>
        <v>140</v>
      </c>
      <c r="J83" s="243"/>
    </row>
    <row r="84" spans="1:10">
      <c r="A84" s="706" t="s">
        <v>4885</v>
      </c>
      <c r="B84" s="707" t="s">
        <v>4886</v>
      </c>
      <c r="C84" s="708">
        <v>20</v>
      </c>
      <c r="D84" s="1437">
        <v>12</v>
      </c>
      <c r="E84" s="704">
        <f t="shared" si="1"/>
        <v>60</v>
      </c>
      <c r="J84" s="243"/>
    </row>
    <row r="85" spans="1:10">
      <c r="A85" s="706" t="s">
        <v>4887</v>
      </c>
      <c r="B85" s="707" t="s">
        <v>2016</v>
      </c>
      <c r="C85" s="708">
        <v>40</v>
      </c>
      <c r="D85" s="1437">
        <v>24</v>
      </c>
      <c r="E85" s="704">
        <f t="shared" si="1"/>
        <v>60</v>
      </c>
      <c r="J85" s="243"/>
    </row>
    <row r="86" spans="1:10" ht="25.5">
      <c r="A86" s="706" t="s">
        <v>2017</v>
      </c>
      <c r="B86" s="707" t="s">
        <v>2018</v>
      </c>
      <c r="C86" s="708">
        <v>2</v>
      </c>
      <c r="D86" s="1437">
        <v>4</v>
      </c>
      <c r="E86" s="704">
        <f t="shared" si="1"/>
        <v>200</v>
      </c>
      <c r="J86" s="243"/>
    </row>
    <row r="87" spans="1:10" ht="25.5">
      <c r="A87" s="706" t="s">
        <v>2019</v>
      </c>
      <c r="B87" s="707" t="s">
        <v>2020</v>
      </c>
      <c r="C87" s="708">
        <v>2</v>
      </c>
      <c r="D87" s="1437">
        <v>2</v>
      </c>
      <c r="E87" s="704">
        <f t="shared" si="1"/>
        <v>100</v>
      </c>
      <c r="J87" s="243"/>
    </row>
    <row r="88" spans="1:10" ht="25.5">
      <c r="A88" s="706" t="s">
        <v>2021</v>
      </c>
      <c r="B88" s="707" t="s">
        <v>2022</v>
      </c>
      <c r="C88" s="708">
        <v>19</v>
      </c>
      <c r="D88" s="1437">
        <v>10</v>
      </c>
      <c r="E88" s="704">
        <f t="shared" si="1"/>
        <v>52.631578947368418</v>
      </c>
      <c r="J88" s="243"/>
    </row>
    <row r="89" spans="1:10">
      <c r="A89" s="724">
        <v>2</v>
      </c>
      <c r="B89" s="727" t="s">
        <v>2023</v>
      </c>
      <c r="C89" s="710"/>
      <c r="D89" s="975"/>
      <c r="E89" s="734"/>
      <c r="J89" s="243"/>
    </row>
    <row r="90" spans="1:10">
      <c r="A90" s="706" t="s">
        <v>2024</v>
      </c>
      <c r="B90" s="707" t="s">
        <v>2025</v>
      </c>
      <c r="C90" s="708">
        <v>1</v>
      </c>
      <c r="D90" s="1437">
        <v>0</v>
      </c>
      <c r="E90" s="704">
        <f t="shared" si="1"/>
        <v>0</v>
      </c>
      <c r="J90" s="243"/>
    </row>
    <row r="91" spans="1:10">
      <c r="A91" s="706" t="s">
        <v>2026</v>
      </c>
      <c r="B91" s="707" t="s">
        <v>2027</v>
      </c>
      <c r="C91" s="708">
        <v>1</v>
      </c>
      <c r="D91" s="1437">
        <v>0</v>
      </c>
      <c r="E91" s="704">
        <f t="shared" si="1"/>
        <v>0</v>
      </c>
      <c r="J91" s="243"/>
    </row>
    <row r="92" spans="1:10">
      <c r="A92" s="706" t="s">
        <v>2028</v>
      </c>
      <c r="B92" s="707" t="s">
        <v>2029</v>
      </c>
      <c r="C92" s="708">
        <v>0</v>
      </c>
      <c r="D92" s="1437">
        <v>0</v>
      </c>
      <c r="E92" s="704" t="e">
        <f t="shared" si="1"/>
        <v>#DIV/0!</v>
      </c>
      <c r="J92" s="243"/>
    </row>
    <row r="93" spans="1:10">
      <c r="A93" s="706" t="s">
        <v>2030</v>
      </c>
      <c r="B93" s="711" t="s">
        <v>2031</v>
      </c>
      <c r="C93" s="708">
        <v>0</v>
      </c>
      <c r="D93" s="1437">
        <v>0</v>
      </c>
      <c r="E93" s="704" t="e">
        <f t="shared" si="1"/>
        <v>#DIV/0!</v>
      </c>
      <c r="J93" s="243"/>
    </row>
    <row r="94" spans="1:10">
      <c r="A94" s="706" t="s">
        <v>2032</v>
      </c>
      <c r="B94" s="711" t="s">
        <v>2033</v>
      </c>
      <c r="C94" s="708">
        <v>1</v>
      </c>
      <c r="D94" s="1437">
        <v>0</v>
      </c>
      <c r="E94" s="704">
        <f t="shared" si="1"/>
        <v>0</v>
      </c>
      <c r="J94" s="243"/>
    </row>
    <row r="95" spans="1:10">
      <c r="A95" s="706" t="s">
        <v>2034</v>
      </c>
      <c r="B95" s="711" t="s">
        <v>2035</v>
      </c>
      <c r="C95" s="708">
        <v>0</v>
      </c>
      <c r="D95" s="1437">
        <v>0</v>
      </c>
      <c r="E95" s="704" t="e">
        <f t="shared" si="1"/>
        <v>#DIV/0!</v>
      </c>
      <c r="J95" s="243"/>
    </row>
    <row r="96" spans="1:10">
      <c r="A96" s="706" t="s">
        <v>2036</v>
      </c>
      <c r="B96" s="711" t="s">
        <v>2037</v>
      </c>
      <c r="C96" s="708">
        <v>2</v>
      </c>
      <c r="D96" s="1437">
        <v>1</v>
      </c>
      <c r="E96" s="704">
        <f t="shared" si="1"/>
        <v>50</v>
      </c>
      <c r="J96" s="243"/>
    </row>
    <row r="97" spans="1:10">
      <c r="A97" s="706" t="s">
        <v>2038</v>
      </c>
      <c r="B97" s="711" t="s">
        <v>2039</v>
      </c>
      <c r="C97" s="708">
        <v>10</v>
      </c>
      <c r="D97" s="1437">
        <v>2</v>
      </c>
      <c r="E97" s="704">
        <f t="shared" si="1"/>
        <v>20</v>
      </c>
      <c r="J97" s="243"/>
    </row>
    <row r="98" spans="1:10">
      <c r="A98" s="706" t="s">
        <v>2040</v>
      </c>
      <c r="B98" s="711" t="s">
        <v>2041</v>
      </c>
      <c r="C98" s="708">
        <v>7</v>
      </c>
      <c r="D98" s="1437">
        <v>1</v>
      </c>
      <c r="E98" s="704">
        <f t="shared" si="1"/>
        <v>14.285714285714285</v>
      </c>
      <c r="J98" s="243"/>
    </row>
    <row r="99" spans="1:10">
      <c r="A99" s="706" t="s">
        <v>2042</v>
      </c>
      <c r="B99" s="711" t="s">
        <v>2043</v>
      </c>
      <c r="C99" s="708">
        <v>23</v>
      </c>
      <c r="D99" s="1437">
        <v>5</v>
      </c>
      <c r="E99" s="704">
        <f t="shared" si="1"/>
        <v>21.739130434782609</v>
      </c>
      <c r="J99" s="243"/>
    </row>
    <row r="100" spans="1:10">
      <c r="A100" s="706" t="s">
        <v>2044</v>
      </c>
      <c r="B100" s="711" t="s">
        <v>2045</v>
      </c>
      <c r="C100" s="708">
        <v>13</v>
      </c>
      <c r="D100" s="1437">
        <v>4</v>
      </c>
      <c r="E100" s="704">
        <f t="shared" si="1"/>
        <v>30.76923076923077</v>
      </c>
      <c r="J100" s="243"/>
    </row>
    <row r="101" spans="1:10">
      <c r="A101" s="706" t="s">
        <v>2046</v>
      </c>
      <c r="B101" s="711" t="s">
        <v>2047</v>
      </c>
      <c r="C101" s="708">
        <v>0</v>
      </c>
      <c r="D101" s="1437">
        <v>0</v>
      </c>
      <c r="E101" s="704" t="e">
        <f t="shared" si="1"/>
        <v>#DIV/0!</v>
      </c>
      <c r="J101" s="243"/>
    </row>
    <row r="102" spans="1:10">
      <c r="A102" s="706" t="s">
        <v>2048</v>
      </c>
      <c r="B102" s="711" t="s">
        <v>2049</v>
      </c>
      <c r="C102" s="708">
        <v>55</v>
      </c>
      <c r="D102" s="1437">
        <v>9</v>
      </c>
      <c r="E102" s="704">
        <f t="shared" si="1"/>
        <v>16.363636363636363</v>
      </c>
      <c r="J102" s="243"/>
    </row>
    <row r="103" spans="1:10">
      <c r="A103" s="706" t="s">
        <v>2050</v>
      </c>
      <c r="B103" s="711" t="s">
        <v>2051</v>
      </c>
      <c r="C103" s="708">
        <v>4</v>
      </c>
      <c r="D103" s="1437">
        <v>0</v>
      </c>
      <c r="E103" s="704">
        <f t="shared" si="1"/>
        <v>0</v>
      </c>
      <c r="J103" s="243"/>
    </row>
    <row r="104" spans="1:10">
      <c r="A104" s="706" t="s">
        <v>2052</v>
      </c>
      <c r="B104" s="711" t="s">
        <v>2053</v>
      </c>
      <c r="C104" s="708">
        <v>31</v>
      </c>
      <c r="D104" s="1437">
        <v>16</v>
      </c>
      <c r="E104" s="704">
        <f t="shared" si="1"/>
        <v>51.612903225806448</v>
      </c>
      <c r="J104" s="243"/>
    </row>
    <row r="105" spans="1:10">
      <c r="A105" s="706" t="s">
        <v>2054</v>
      </c>
      <c r="B105" s="711" t="s">
        <v>2055</v>
      </c>
      <c r="C105" s="708">
        <v>1</v>
      </c>
      <c r="D105" s="1437">
        <v>0</v>
      </c>
      <c r="E105" s="704">
        <f t="shared" si="1"/>
        <v>0</v>
      </c>
      <c r="J105" s="243"/>
    </row>
    <row r="106" spans="1:10">
      <c r="A106" s="706" t="s">
        <v>2056</v>
      </c>
      <c r="B106" s="711" t="s">
        <v>2057</v>
      </c>
      <c r="C106" s="708">
        <v>5</v>
      </c>
      <c r="D106" s="1437">
        <v>0</v>
      </c>
      <c r="E106" s="704">
        <f t="shared" si="1"/>
        <v>0</v>
      </c>
      <c r="J106" s="243"/>
    </row>
    <row r="107" spans="1:10">
      <c r="A107" s="706" t="s">
        <v>2058</v>
      </c>
      <c r="B107" s="711" t="s">
        <v>2059</v>
      </c>
      <c r="C107" s="708">
        <v>16</v>
      </c>
      <c r="D107" s="1437">
        <v>8</v>
      </c>
      <c r="E107" s="704">
        <f t="shared" si="1"/>
        <v>50</v>
      </c>
      <c r="J107" s="243"/>
    </row>
    <row r="108" spans="1:10">
      <c r="A108" s="706" t="s">
        <v>2060</v>
      </c>
      <c r="B108" s="711" t="s">
        <v>2061</v>
      </c>
      <c r="C108" s="708">
        <v>110</v>
      </c>
      <c r="D108" s="1437">
        <v>31</v>
      </c>
      <c r="E108" s="704">
        <f t="shared" si="1"/>
        <v>28.18181818181818</v>
      </c>
      <c r="J108" s="243"/>
    </row>
    <row r="109" spans="1:10">
      <c r="A109" s="724">
        <v>3</v>
      </c>
      <c r="B109" s="727" t="s">
        <v>2062</v>
      </c>
      <c r="C109" s="713"/>
      <c r="D109" s="975"/>
      <c r="E109" s="734"/>
      <c r="J109" s="243"/>
    </row>
    <row r="110" spans="1:10">
      <c r="A110" s="706" t="s">
        <v>2063</v>
      </c>
      <c r="B110" s="711" t="s">
        <v>2064</v>
      </c>
      <c r="C110" s="708">
        <v>0</v>
      </c>
      <c r="D110" s="1437">
        <v>0</v>
      </c>
      <c r="E110" s="704" t="e">
        <f t="shared" si="1"/>
        <v>#DIV/0!</v>
      </c>
      <c r="J110" s="243"/>
    </row>
    <row r="111" spans="1:10">
      <c r="A111" s="706" t="s">
        <v>2065</v>
      </c>
      <c r="B111" s="711" t="s">
        <v>2066</v>
      </c>
      <c r="C111" s="708">
        <v>0</v>
      </c>
      <c r="D111" s="1437">
        <v>0</v>
      </c>
      <c r="E111" s="704" t="e">
        <f t="shared" si="1"/>
        <v>#DIV/0!</v>
      </c>
      <c r="J111" s="243"/>
    </row>
    <row r="112" spans="1:10">
      <c r="A112" s="706" t="s">
        <v>2067</v>
      </c>
      <c r="B112" s="711" t="s">
        <v>3802</v>
      </c>
      <c r="C112" s="708">
        <v>2</v>
      </c>
      <c r="D112" s="1437">
        <v>0</v>
      </c>
      <c r="E112" s="704">
        <f t="shared" si="1"/>
        <v>0</v>
      </c>
      <c r="J112" s="243"/>
    </row>
    <row r="113" spans="1:10">
      <c r="A113" s="706" t="s">
        <v>3803</v>
      </c>
      <c r="B113" s="711" t="s">
        <v>3804</v>
      </c>
      <c r="C113" s="708">
        <v>2</v>
      </c>
      <c r="D113" s="1437">
        <v>0</v>
      </c>
      <c r="E113" s="704">
        <f t="shared" si="1"/>
        <v>0</v>
      </c>
      <c r="J113" s="243"/>
    </row>
    <row r="114" spans="1:10">
      <c r="A114" s="706" t="s">
        <v>3805</v>
      </c>
      <c r="B114" s="711" t="s">
        <v>3806</v>
      </c>
      <c r="C114" s="708">
        <v>0</v>
      </c>
      <c r="D114" s="1437">
        <v>0</v>
      </c>
      <c r="E114" s="704" t="e">
        <f t="shared" si="1"/>
        <v>#DIV/0!</v>
      </c>
      <c r="J114" s="243"/>
    </row>
    <row r="115" spans="1:10">
      <c r="A115" s="706" t="s">
        <v>3807</v>
      </c>
      <c r="B115" s="711" t="s">
        <v>3808</v>
      </c>
      <c r="C115" s="708">
        <v>0</v>
      </c>
      <c r="D115" s="1437">
        <v>0</v>
      </c>
      <c r="E115" s="704" t="e">
        <f t="shared" si="1"/>
        <v>#DIV/0!</v>
      </c>
      <c r="J115" s="243"/>
    </row>
    <row r="116" spans="1:10">
      <c r="A116" s="706" t="s">
        <v>3809</v>
      </c>
      <c r="B116" s="711" t="s">
        <v>3810</v>
      </c>
      <c r="C116" s="708">
        <v>0</v>
      </c>
      <c r="D116" s="1437">
        <v>0</v>
      </c>
      <c r="E116" s="704" t="e">
        <f t="shared" si="1"/>
        <v>#DIV/0!</v>
      </c>
      <c r="J116" s="243"/>
    </row>
    <row r="117" spans="1:10">
      <c r="A117" s="706" t="s">
        <v>3811</v>
      </c>
      <c r="B117" s="711" t="s">
        <v>3812</v>
      </c>
      <c r="C117" s="708">
        <v>2</v>
      </c>
      <c r="D117" s="1437">
        <v>1</v>
      </c>
      <c r="E117" s="704">
        <f t="shared" si="1"/>
        <v>50</v>
      </c>
      <c r="J117" s="243"/>
    </row>
    <row r="118" spans="1:10">
      <c r="A118" s="706" t="s">
        <v>3813</v>
      </c>
      <c r="B118" s="711" t="s">
        <v>3814</v>
      </c>
      <c r="C118" s="708">
        <v>12</v>
      </c>
      <c r="D118" s="1437">
        <v>3</v>
      </c>
      <c r="E118" s="704">
        <f t="shared" si="1"/>
        <v>25</v>
      </c>
      <c r="J118" s="243"/>
    </row>
    <row r="119" spans="1:10">
      <c r="A119" s="712" t="s">
        <v>3815</v>
      </c>
      <c r="B119" s="714" t="s">
        <v>3816</v>
      </c>
      <c r="C119" s="708">
        <v>23</v>
      </c>
      <c r="D119" s="709"/>
      <c r="E119" s="704">
        <f t="shared" si="1"/>
        <v>0</v>
      </c>
      <c r="J119" s="243"/>
    </row>
    <row r="120" spans="1:10">
      <c r="A120" s="706" t="s">
        <v>3817</v>
      </c>
      <c r="B120" s="711" t="s">
        <v>3818</v>
      </c>
      <c r="C120" s="708">
        <v>45</v>
      </c>
      <c r="D120" s="1437">
        <v>3</v>
      </c>
      <c r="E120" s="704">
        <f t="shared" si="1"/>
        <v>6.666666666666667</v>
      </c>
      <c r="J120" s="243"/>
    </row>
    <row r="121" spans="1:10">
      <c r="A121" s="706" t="s">
        <v>3819</v>
      </c>
      <c r="B121" s="711" t="s">
        <v>3820</v>
      </c>
      <c r="C121" s="708">
        <v>173</v>
      </c>
      <c r="D121" s="1437">
        <v>14</v>
      </c>
      <c r="E121" s="704">
        <f t="shared" si="1"/>
        <v>8.0924855491329488</v>
      </c>
      <c r="J121" s="243"/>
    </row>
    <row r="122" spans="1:10">
      <c r="A122" s="706" t="s">
        <v>3821</v>
      </c>
      <c r="B122" s="711" t="s">
        <v>3822</v>
      </c>
      <c r="C122" s="708">
        <v>1</v>
      </c>
      <c r="D122" s="1437">
        <v>96</v>
      </c>
      <c r="E122" s="704">
        <f t="shared" si="1"/>
        <v>9600</v>
      </c>
      <c r="J122" s="243"/>
    </row>
    <row r="123" spans="1:10">
      <c r="A123" s="706" t="s">
        <v>3823</v>
      </c>
      <c r="B123" s="711" t="s">
        <v>3824</v>
      </c>
      <c r="C123" s="708">
        <v>5</v>
      </c>
      <c r="D123" s="1437">
        <v>0</v>
      </c>
      <c r="E123" s="704">
        <f t="shared" si="1"/>
        <v>0</v>
      </c>
      <c r="J123" s="243"/>
    </row>
    <row r="124" spans="1:10">
      <c r="A124" s="706" t="s">
        <v>3825</v>
      </c>
      <c r="B124" s="711" t="s">
        <v>3826</v>
      </c>
      <c r="C124" s="708">
        <v>0</v>
      </c>
      <c r="D124" s="1437">
        <v>2</v>
      </c>
      <c r="E124" s="704" t="e">
        <f t="shared" si="1"/>
        <v>#DIV/0!</v>
      </c>
      <c r="J124" s="243"/>
    </row>
    <row r="125" spans="1:10">
      <c r="A125" s="706" t="s">
        <v>3827</v>
      </c>
      <c r="B125" s="711" t="s">
        <v>3828</v>
      </c>
      <c r="C125" s="708">
        <v>0</v>
      </c>
      <c r="D125" s="1437">
        <v>0</v>
      </c>
      <c r="E125" s="704" t="e">
        <f t="shared" si="1"/>
        <v>#DIV/0!</v>
      </c>
      <c r="J125" s="243"/>
    </row>
    <row r="126" spans="1:10">
      <c r="A126" s="706" t="s">
        <v>3829</v>
      </c>
      <c r="B126" s="711" t="s">
        <v>3830</v>
      </c>
      <c r="C126" s="708">
        <v>0</v>
      </c>
      <c r="D126" s="1437">
        <v>0</v>
      </c>
      <c r="E126" s="704" t="e">
        <f t="shared" si="1"/>
        <v>#DIV/0!</v>
      </c>
      <c r="J126" s="243"/>
    </row>
    <row r="127" spans="1:10">
      <c r="A127" s="706" t="s">
        <v>3831</v>
      </c>
      <c r="B127" s="711" t="s">
        <v>3832</v>
      </c>
      <c r="C127" s="708">
        <v>4</v>
      </c>
      <c r="D127" s="1437">
        <v>0</v>
      </c>
      <c r="E127" s="704">
        <f t="shared" si="1"/>
        <v>0</v>
      </c>
      <c r="J127" s="243"/>
    </row>
    <row r="128" spans="1:10">
      <c r="A128" s="706" t="s">
        <v>3833</v>
      </c>
      <c r="B128" s="711" t="s">
        <v>3834</v>
      </c>
      <c r="C128" s="708">
        <v>8</v>
      </c>
      <c r="D128" s="1437">
        <v>3</v>
      </c>
      <c r="E128" s="704">
        <f t="shared" si="1"/>
        <v>37.5</v>
      </c>
      <c r="J128" s="243"/>
    </row>
    <row r="129" spans="1:10">
      <c r="A129" s="706" t="s">
        <v>3835</v>
      </c>
      <c r="B129" s="711" t="s">
        <v>3836</v>
      </c>
      <c r="C129" s="708">
        <v>6</v>
      </c>
      <c r="D129" s="1437">
        <v>12</v>
      </c>
      <c r="E129" s="704">
        <f t="shared" si="1"/>
        <v>200</v>
      </c>
      <c r="J129" s="243"/>
    </row>
    <row r="130" spans="1:10">
      <c r="A130" s="706" t="s">
        <v>3837</v>
      </c>
      <c r="B130" s="711" t="s">
        <v>3838</v>
      </c>
      <c r="C130" s="708">
        <v>264</v>
      </c>
      <c r="D130" s="1437">
        <v>13</v>
      </c>
      <c r="E130" s="704">
        <f t="shared" si="1"/>
        <v>4.9242424242424239</v>
      </c>
      <c r="J130" s="243"/>
    </row>
    <row r="131" spans="1:10">
      <c r="A131" s="706" t="s">
        <v>3839</v>
      </c>
      <c r="B131" s="711" t="s">
        <v>3840</v>
      </c>
      <c r="C131" s="708">
        <v>4</v>
      </c>
      <c r="D131" s="1437">
        <v>140</v>
      </c>
      <c r="E131" s="704">
        <f t="shared" si="1"/>
        <v>3500</v>
      </c>
      <c r="J131" s="244"/>
    </row>
    <row r="132" spans="1:10">
      <c r="A132" s="706" t="s">
        <v>3841</v>
      </c>
      <c r="B132" s="711" t="s">
        <v>3842</v>
      </c>
      <c r="C132" s="708">
        <v>8</v>
      </c>
      <c r="D132" s="1437">
        <v>2</v>
      </c>
      <c r="E132" s="704">
        <f t="shared" si="1"/>
        <v>25</v>
      </c>
      <c r="J132" s="243"/>
    </row>
    <row r="133" spans="1:10">
      <c r="A133" s="706" t="s">
        <v>3843</v>
      </c>
      <c r="B133" s="711" t="s">
        <v>3844</v>
      </c>
      <c r="C133" s="708">
        <v>12</v>
      </c>
      <c r="D133" s="1437">
        <v>2</v>
      </c>
      <c r="E133" s="704">
        <f t="shared" si="1"/>
        <v>16.666666666666664</v>
      </c>
      <c r="J133" s="243"/>
    </row>
    <row r="134" spans="1:10">
      <c r="A134" s="706" t="s">
        <v>3845</v>
      </c>
      <c r="B134" s="711" t="s">
        <v>2087</v>
      </c>
      <c r="C134" s="708">
        <v>18</v>
      </c>
      <c r="D134" s="1437">
        <v>3</v>
      </c>
      <c r="E134" s="704">
        <f t="shared" si="1"/>
        <v>16.666666666666664</v>
      </c>
      <c r="J134" s="243"/>
    </row>
    <row r="135" spans="1:10">
      <c r="A135" s="706" t="s">
        <v>2088</v>
      </c>
      <c r="B135" s="711" t="s">
        <v>2089</v>
      </c>
      <c r="C135" s="708">
        <v>10</v>
      </c>
      <c r="D135" s="1437">
        <v>22</v>
      </c>
      <c r="E135" s="704">
        <f t="shared" si="1"/>
        <v>220.00000000000003</v>
      </c>
      <c r="J135" s="243"/>
    </row>
    <row r="136" spans="1:10">
      <c r="A136" s="706" t="s">
        <v>2090</v>
      </c>
      <c r="B136" s="711" t="s">
        <v>2091</v>
      </c>
      <c r="C136" s="708">
        <v>0</v>
      </c>
      <c r="D136" s="1437">
        <v>7</v>
      </c>
      <c r="E136" s="704" t="e">
        <f t="shared" si="1"/>
        <v>#DIV/0!</v>
      </c>
      <c r="J136" s="243"/>
    </row>
    <row r="137" spans="1:10">
      <c r="A137" s="706" t="s">
        <v>2092</v>
      </c>
      <c r="B137" s="711" t="s">
        <v>2093</v>
      </c>
      <c r="C137" s="715">
        <v>0</v>
      </c>
      <c r="D137" s="1437">
        <v>0</v>
      </c>
      <c r="E137" s="704" t="e">
        <f t="shared" ref="E137:E200" si="2">SUM(D137/C137*100)</f>
        <v>#DIV/0!</v>
      </c>
      <c r="J137" s="243"/>
    </row>
    <row r="138" spans="1:10">
      <c r="A138" s="724">
        <v>4</v>
      </c>
      <c r="B138" s="727" t="s">
        <v>2094</v>
      </c>
      <c r="C138" s="710"/>
      <c r="D138" s="975"/>
      <c r="E138" s="734"/>
      <c r="J138" s="243"/>
    </row>
    <row r="139" spans="1:10">
      <c r="A139" s="706" t="s">
        <v>2095</v>
      </c>
      <c r="B139" s="711" t="s">
        <v>2096</v>
      </c>
      <c r="C139" s="708">
        <v>0</v>
      </c>
      <c r="D139" s="1437">
        <v>0</v>
      </c>
      <c r="E139" s="704" t="e">
        <f t="shared" si="2"/>
        <v>#DIV/0!</v>
      </c>
      <c r="J139" s="243"/>
    </row>
    <row r="140" spans="1:10">
      <c r="A140" s="706" t="s">
        <v>2097</v>
      </c>
      <c r="B140" s="711" t="s">
        <v>2098</v>
      </c>
      <c r="C140" s="708">
        <v>0</v>
      </c>
      <c r="D140" s="1437">
        <v>0</v>
      </c>
      <c r="E140" s="704" t="e">
        <f t="shared" si="2"/>
        <v>#DIV/0!</v>
      </c>
      <c r="J140" s="243"/>
    </row>
    <row r="141" spans="1:10">
      <c r="A141" s="706" t="s">
        <v>2099</v>
      </c>
      <c r="B141" s="711" t="s">
        <v>21</v>
      </c>
      <c r="C141" s="708">
        <v>0</v>
      </c>
      <c r="D141" s="1437">
        <v>0</v>
      </c>
      <c r="E141" s="704" t="e">
        <f t="shared" si="2"/>
        <v>#DIV/0!</v>
      </c>
      <c r="J141" s="243"/>
    </row>
    <row r="142" spans="1:10">
      <c r="A142" s="706" t="s">
        <v>22</v>
      </c>
      <c r="B142" s="711" t="s">
        <v>4412</v>
      </c>
      <c r="C142" s="708">
        <v>0</v>
      </c>
      <c r="D142" s="1437">
        <v>0</v>
      </c>
      <c r="E142" s="704" t="e">
        <f t="shared" si="2"/>
        <v>#DIV/0!</v>
      </c>
      <c r="J142" s="243"/>
    </row>
    <row r="143" spans="1:10">
      <c r="A143" s="706" t="s">
        <v>4413</v>
      </c>
      <c r="B143" s="711" t="s">
        <v>4414</v>
      </c>
      <c r="C143" s="708">
        <v>1</v>
      </c>
      <c r="D143" s="1437">
        <v>1</v>
      </c>
      <c r="E143" s="704">
        <f t="shared" si="2"/>
        <v>100</v>
      </c>
      <c r="J143" s="243"/>
    </row>
    <row r="144" spans="1:10">
      <c r="A144" s="706" t="s">
        <v>4415</v>
      </c>
      <c r="B144" s="711" t="s">
        <v>4416</v>
      </c>
      <c r="C144" s="708">
        <v>0</v>
      </c>
      <c r="D144" s="1437">
        <v>3</v>
      </c>
      <c r="E144" s="704" t="e">
        <f t="shared" si="2"/>
        <v>#DIV/0!</v>
      </c>
      <c r="J144" s="243"/>
    </row>
    <row r="145" spans="1:10">
      <c r="A145" s="706" t="s">
        <v>4417</v>
      </c>
      <c r="B145" s="711" t="s">
        <v>4418</v>
      </c>
      <c r="C145" s="708">
        <v>0</v>
      </c>
      <c r="D145" s="1437">
        <v>8</v>
      </c>
      <c r="E145" s="704" t="e">
        <f t="shared" si="2"/>
        <v>#DIV/0!</v>
      </c>
      <c r="J145" s="243"/>
    </row>
    <row r="146" spans="1:10">
      <c r="A146" s="706" t="s">
        <v>4419</v>
      </c>
      <c r="B146" s="711" t="s">
        <v>4420</v>
      </c>
      <c r="C146" s="708">
        <v>0</v>
      </c>
      <c r="D146" s="1437">
        <v>57</v>
      </c>
      <c r="E146" s="704" t="e">
        <f t="shared" si="2"/>
        <v>#DIV/0!</v>
      </c>
      <c r="J146" s="243"/>
    </row>
    <row r="147" spans="1:10">
      <c r="A147" s="706" t="s">
        <v>4421</v>
      </c>
      <c r="B147" s="711" t="s">
        <v>4422</v>
      </c>
      <c r="C147" s="708">
        <v>0</v>
      </c>
      <c r="D147" s="1437">
        <v>0</v>
      </c>
      <c r="E147" s="704" t="e">
        <f t="shared" si="2"/>
        <v>#DIV/0!</v>
      </c>
      <c r="J147" s="243"/>
    </row>
    <row r="148" spans="1:10">
      <c r="A148" s="706" t="s">
        <v>4423</v>
      </c>
      <c r="B148" s="711" t="s">
        <v>4424</v>
      </c>
      <c r="C148" s="708">
        <v>1</v>
      </c>
      <c r="D148" s="1437">
        <v>1</v>
      </c>
      <c r="E148" s="704">
        <f t="shared" si="2"/>
        <v>100</v>
      </c>
      <c r="J148" s="243"/>
    </row>
    <row r="149" spans="1:10">
      <c r="A149" s="706" t="s">
        <v>4425</v>
      </c>
      <c r="B149" s="711" t="s">
        <v>4426</v>
      </c>
      <c r="C149" s="708">
        <v>0</v>
      </c>
      <c r="D149" s="1437">
        <v>0</v>
      </c>
      <c r="E149" s="704" t="e">
        <f t="shared" si="2"/>
        <v>#DIV/0!</v>
      </c>
      <c r="J149" s="243"/>
    </row>
    <row r="150" spans="1:10">
      <c r="A150" s="706" t="s">
        <v>4427</v>
      </c>
      <c r="B150" s="711" t="s">
        <v>4428</v>
      </c>
      <c r="C150" s="708">
        <v>0</v>
      </c>
      <c r="D150" s="1437">
        <v>0</v>
      </c>
      <c r="E150" s="704" t="e">
        <f t="shared" si="2"/>
        <v>#DIV/0!</v>
      </c>
      <c r="J150" s="243"/>
    </row>
    <row r="151" spans="1:10">
      <c r="A151" s="706" t="s">
        <v>4429</v>
      </c>
      <c r="B151" s="711" t="s">
        <v>4430</v>
      </c>
      <c r="C151" s="708">
        <v>0</v>
      </c>
      <c r="D151" s="1437">
        <v>0</v>
      </c>
      <c r="E151" s="704" t="e">
        <f t="shared" si="2"/>
        <v>#DIV/0!</v>
      </c>
      <c r="J151" s="243"/>
    </row>
    <row r="152" spans="1:10">
      <c r="A152" s="706" t="s">
        <v>4431</v>
      </c>
      <c r="B152" s="711" t="s">
        <v>4432</v>
      </c>
      <c r="C152" s="708">
        <v>13</v>
      </c>
      <c r="D152" s="1437">
        <v>22</v>
      </c>
      <c r="E152" s="704">
        <f t="shared" si="2"/>
        <v>169.23076923076923</v>
      </c>
      <c r="J152" s="243"/>
    </row>
    <row r="153" spans="1:10">
      <c r="A153" s="706" t="s">
        <v>4433</v>
      </c>
      <c r="B153" s="711" t="s">
        <v>2590</v>
      </c>
      <c r="C153" s="708">
        <v>22</v>
      </c>
      <c r="D153" s="1437">
        <v>67</v>
      </c>
      <c r="E153" s="704">
        <f t="shared" si="2"/>
        <v>304.54545454545456</v>
      </c>
      <c r="J153" s="243"/>
    </row>
    <row r="154" spans="1:10">
      <c r="A154" s="706" t="s">
        <v>2591</v>
      </c>
      <c r="B154" s="711" t="s">
        <v>2592</v>
      </c>
      <c r="C154" s="708">
        <v>43</v>
      </c>
      <c r="D154" s="1437">
        <v>177</v>
      </c>
      <c r="E154" s="704">
        <f t="shared" si="2"/>
        <v>411.62790697674421</v>
      </c>
      <c r="J154" s="243"/>
    </row>
    <row r="155" spans="1:10">
      <c r="A155" s="706" t="s">
        <v>2593</v>
      </c>
      <c r="B155" s="711" t="s">
        <v>2594</v>
      </c>
      <c r="C155" s="708">
        <v>110</v>
      </c>
      <c r="D155" s="1437">
        <v>650</v>
      </c>
      <c r="E155" s="704">
        <f t="shared" si="2"/>
        <v>590.90909090909088</v>
      </c>
      <c r="J155" s="243"/>
    </row>
    <row r="156" spans="1:10">
      <c r="A156" s="706" t="s">
        <v>2595</v>
      </c>
      <c r="B156" s="711" t="s">
        <v>2596</v>
      </c>
      <c r="C156" s="708">
        <v>148</v>
      </c>
      <c r="D156" s="1437">
        <v>1061</v>
      </c>
      <c r="E156" s="704">
        <f t="shared" si="2"/>
        <v>716.89189189189187</v>
      </c>
      <c r="J156" s="243"/>
    </row>
    <row r="157" spans="1:10">
      <c r="A157" s="706" t="s">
        <v>2597</v>
      </c>
      <c r="B157" s="711" t="s">
        <v>2598</v>
      </c>
      <c r="C157" s="708">
        <v>0</v>
      </c>
      <c r="D157" s="1437">
        <v>0</v>
      </c>
      <c r="E157" s="704" t="e">
        <f t="shared" si="2"/>
        <v>#DIV/0!</v>
      </c>
      <c r="J157" s="243"/>
    </row>
    <row r="158" spans="1:10">
      <c r="A158" s="706" t="s">
        <v>2599</v>
      </c>
      <c r="B158" s="711" t="s">
        <v>2600</v>
      </c>
      <c r="C158" s="708">
        <v>61</v>
      </c>
      <c r="D158" s="1437">
        <v>12</v>
      </c>
      <c r="E158" s="704">
        <f t="shared" si="2"/>
        <v>19.672131147540984</v>
      </c>
      <c r="J158" s="243"/>
    </row>
    <row r="159" spans="1:10">
      <c r="A159" s="706" t="s">
        <v>2601</v>
      </c>
      <c r="B159" s="711" t="s">
        <v>2602</v>
      </c>
      <c r="C159" s="708">
        <v>50</v>
      </c>
      <c r="D159" s="1437">
        <v>50</v>
      </c>
      <c r="E159" s="704">
        <f t="shared" si="2"/>
        <v>100</v>
      </c>
      <c r="J159" s="243"/>
    </row>
    <row r="160" spans="1:10">
      <c r="A160" s="706" t="s">
        <v>2603</v>
      </c>
      <c r="B160" s="711" t="s">
        <v>2604</v>
      </c>
      <c r="C160" s="708">
        <v>23</v>
      </c>
      <c r="D160" s="1437">
        <v>10</v>
      </c>
      <c r="E160" s="704">
        <f t="shared" si="2"/>
        <v>43.478260869565219</v>
      </c>
      <c r="J160" s="243"/>
    </row>
    <row r="161" spans="1:10">
      <c r="A161" s="706" t="s">
        <v>2605</v>
      </c>
      <c r="B161" s="711" t="s">
        <v>2606</v>
      </c>
      <c r="C161" s="708">
        <v>59</v>
      </c>
      <c r="D161" s="1437">
        <v>36</v>
      </c>
      <c r="E161" s="704">
        <f t="shared" si="2"/>
        <v>61.016949152542374</v>
      </c>
      <c r="J161" s="243"/>
    </row>
    <row r="162" spans="1:10">
      <c r="A162" s="706" t="s">
        <v>2607</v>
      </c>
      <c r="B162" s="711" t="s">
        <v>2608</v>
      </c>
      <c r="C162" s="708">
        <v>1</v>
      </c>
      <c r="D162" s="1437">
        <v>0</v>
      </c>
      <c r="E162" s="704">
        <f t="shared" si="2"/>
        <v>0</v>
      </c>
      <c r="J162" s="243"/>
    </row>
    <row r="163" spans="1:10">
      <c r="A163" s="706" t="s">
        <v>2609</v>
      </c>
      <c r="B163" s="711" t="s">
        <v>2610</v>
      </c>
      <c r="C163" s="708">
        <v>5</v>
      </c>
      <c r="D163" s="1437">
        <v>3</v>
      </c>
      <c r="E163" s="704">
        <f t="shared" si="2"/>
        <v>60</v>
      </c>
      <c r="J163" s="243"/>
    </row>
    <row r="164" spans="1:10">
      <c r="A164" s="706" t="s">
        <v>2611</v>
      </c>
      <c r="B164" s="711" t="s">
        <v>1133</v>
      </c>
      <c r="C164" s="708">
        <v>4</v>
      </c>
      <c r="D164" s="1437">
        <v>7</v>
      </c>
      <c r="E164" s="704">
        <f t="shared" si="2"/>
        <v>175</v>
      </c>
      <c r="J164" s="243"/>
    </row>
    <row r="165" spans="1:10">
      <c r="A165" s="706" t="s">
        <v>1134</v>
      </c>
      <c r="B165" s="711" t="s">
        <v>1135</v>
      </c>
      <c r="C165" s="708">
        <v>10</v>
      </c>
      <c r="D165" s="1437">
        <v>9</v>
      </c>
      <c r="E165" s="704">
        <f t="shared" si="2"/>
        <v>90</v>
      </c>
      <c r="J165" s="243"/>
    </row>
    <row r="166" spans="1:10">
      <c r="A166" s="706" t="s">
        <v>1136</v>
      </c>
      <c r="B166" s="711" t="s">
        <v>4958</v>
      </c>
      <c r="C166" s="708">
        <v>20</v>
      </c>
      <c r="D166" s="1437">
        <v>11</v>
      </c>
      <c r="E166" s="704">
        <f t="shared" si="2"/>
        <v>55.000000000000007</v>
      </c>
      <c r="J166" s="243"/>
    </row>
    <row r="167" spans="1:10">
      <c r="A167" s="706" t="s">
        <v>4959</v>
      </c>
      <c r="B167" s="711" t="s">
        <v>4960</v>
      </c>
      <c r="C167" s="708">
        <v>4</v>
      </c>
      <c r="D167" s="1437">
        <v>6</v>
      </c>
      <c r="E167" s="704">
        <f t="shared" si="2"/>
        <v>150</v>
      </c>
      <c r="J167" s="243"/>
    </row>
    <row r="168" spans="1:10">
      <c r="A168" s="706" t="s">
        <v>4961</v>
      </c>
      <c r="B168" s="711" t="s">
        <v>3249</v>
      </c>
      <c r="C168" s="708">
        <v>1</v>
      </c>
      <c r="D168" s="1437">
        <v>3</v>
      </c>
      <c r="E168" s="704">
        <f t="shared" si="2"/>
        <v>300</v>
      </c>
      <c r="J168" s="243"/>
    </row>
    <row r="169" spans="1:10">
      <c r="A169" s="706" t="s">
        <v>3250</v>
      </c>
      <c r="B169" s="711" t="s">
        <v>3251</v>
      </c>
      <c r="C169" s="708">
        <v>20</v>
      </c>
      <c r="D169" s="1437">
        <v>4</v>
      </c>
      <c r="E169" s="704">
        <f t="shared" si="2"/>
        <v>20</v>
      </c>
      <c r="J169" s="243"/>
    </row>
    <row r="170" spans="1:10">
      <c r="A170" s="706" t="s">
        <v>3252</v>
      </c>
      <c r="B170" s="711" t="s">
        <v>3253</v>
      </c>
      <c r="C170" s="708">
        <v>98</v>
      </c>
      <c r="D170" s="1437">
        <v>44</v>
      </c>
      <c r="E170" s="704">
        <f t="shared" si="2"/>
        <v>44.897959183673471</v>
      </c>
      <c r="J170" s="243"/>
    </row>
    <row r="171" spans="1:10">
      <c r="A171" s="706" t="s">
        <v>3254</v>
      </c>
      <c r="B171" s="711" t="s">
        <v>3255</v>
      </c>
      <c r="C171" s="708">
        <v>2</v>
      </c>
      <c r="D171" s="1437">
        <v>1</v>
      </c>
      <c r="E171" s="704">
        <f t="shared" si="2"/>
        <v>50</v>
      </c>
      <c r="J171" s="243"/>
    </row>
    <row r="172" spans="1:10">
      <c r="A172" s="706" t="s">
        <v>3256</v>
      </c>
      <c r="B172" s="711" t="s">
        <v>3257</v>
      </c>
      <c r="C172" s="708">
        <v>15</v>
      </c>
      <c r="D172" s="1437">
        <v>26</v>
      </c>
      <c r="E172" s="704">
        <f t="shared" si="2"/>
        <v>173.33333333333334</v>
      </c>
      <c r="J172" s="243"/>
    </row>
    <row r="173" spans="1:10">
      <c r="A173" s="706" t="s">
        <v>3258</v>
      </c>
      <c r="B173" s="711" t="s">
        <v>3259</v>
      </c>
      <c r="C173" s="708">
        <v>4</v>
      </c>
      <c r="D173" s="1437">
        <v>5</v>
      </c>
      <c r="E173" s="704">
        <f t="shared" si="2"/>
        <v>125</v>
      </c>
      <c r="J173" s="243"/>
    </row>
    <row r="174" spans="1:10">
      <c r="A174" s="706" t="s">
        <v>3260</v>
      </c>
      <c r="B174" s="716" t="s">
        <v>3261</v>
      </c>
      <c r="C174" s="708">
        <v>72</v>
      </c>
      <c r="D174" s="1437">
        <v>8</v>
      </c>
      <c r="E174" s="704">
        <f t="shared" si="2"/>
        <v>11.111111111111111</v>
      </c>
      <c r="J174" s="243"/>
    </row>
    <row r="175" spans="1:10">
      <c r="A175" s="706" t="s">
        <v>3262</v>
      </c>
      <c r="B175" s="711" t="s">
        <v>3263</v>
      </c>
      <c r="C175" s="708">
        <v>0</v>
      </c>
      <c r="D175" s="1437">
        <v>0</v>
      </c>
      <c r="E175" s="704" t="e">
        <f t="shared" si="2"/>
        <v>#DIV/0!</v>
      </c>
      <c r="J175" s="243"/>
    </row>
    <row r="176" spans="1:10">
      <c r="A176" s="706" t="s">
        <v>3264</v>
      </c>
      <c r="B176" s="711" t="s">
        <v>3265</v>
      </c>
      <c r="C176" s="708">
        <v>4</v>
      </c>
      <c r="D176" s="1437">
        <v>5</v>
      </c>
      <c r="E176" s="704">
        <f t="shared" si="2"/>
        <v>125</v>
      </c>
      <c r="J176" s="243"/>
    </row>
    <row r="177" spans="1:10">
      <c r="A177" s="706" t="s">
        <v>3266</v>
      </c>
      <c r="B177" s="711" t="s">
        <v>3267</v>
      </c>
      <c r="C177" s="708">
        <v>25</v>
      </c>
      <c r="D177" s="1437">
        <v>10</v>
      </c>
      <c r="E177" s="704">
        <f t="shared" si="2"/>
        <v>40</v>
      </c>
      <c r="J177" s="243"/>
    </row>
    <row r="178" spans="1:10">
      <c r="A178" s="706" t="s">
        <v>3268</v>
      </c>
      <c r="B178" s="711" t="s">
        <v>3269</v>
      </c>
      <c r="C178" s="708">
        <v>12</v>
      </c>
      <c r="D178" s="1437">
        <v>5</v>
      </c>
      <c r="E178" s="704">
        <f t="shared" si="2"/>
        <v>41.666666666666671</v>
      </c>
      <c r="J178" s="243"/>
    </row>
    <row r="179" spans="1:10">
      <c r="A179" s="706" t="s">
        <v>3270</v>
      </c>
      <c r="B179" s="711" t="s">
        <v>3271</v>
      </c>
      <c r="C179" s="708">
        <v>0</v>
      </c>
      <c r="D179" s="1437">
        <v>0</v>
      </c>
      <c r="E179" s="704" t="e">
        <f t="shared" si="2"/>
        <v>#DIV/0!</v>
      </c>
      <c r="J179" s="243"/>
    </row>
    <row r="180" spans="1:10">
      <c r="A180" s="706" t="s">
        <v>3272</v>
      </c>
      <c r="B180" s="711" t="s">
        <v>3273</v>
      </c>
      <c r="C180" s="708">
        <v>3</v>
      </c>
      <c r="D180" s="1437">
        <v>0</v>
      </c>
      <c r="E180" s="704">
        <f t="shared" si="2"/>
        <v>0</v>
      </c>
      <c r="J180" s="243"/>
    </row>
    <row r="181" spans="1:10">
      <c r="A181" s="706" t="s">
        <v>3274</v>
      </c>
      <c r="B181" s="711" t="s">
        <v>3275</v>
      </c>
      <c r="C181" s="708">
        <v>4</v>
      </c>
      <c r="D181" s="1437">
        <v>2</v>
      </c>
      <c r="E181" s="704">
        <f t="shared" si="2"/>
        <v>50</v>
      </c>
      <c r="J181" s="243"/>
    </row>
    <row r="182" spans="1:10">
      <c r="A182" s="706" t="s">
        <v>3276</v>
      </c>
      <c r="B182" s="711" t="s">
        <v>3277</v>
      </c>
      <c r="C182" s="708">
        <v>7</v>
      </c>
      <c r="D182" s="1437">
        <v>2</v>
      </c>
      <c r="E182" s="704">
        <f t="shared" si="2"/>
        <v>28.571428571428569</v>
      </c>
      <c r="J182" s="243"/>
    </row>
    <row r="183" spans="1:10">
      <c r="A183" s="706" t="s">
        <v>3278</v>
      </c>
      <c r="B183" s="711" t="s">
        <v>3279</v>
      </c>
      <c r="C183" s="708">
        <v>9</v>
      </c>
      <c r="D183" s="1437">
        <v>8</v>
      </c>
      <c r="E183" s="704">
        <f t="shared" si="2"/>
        <v>88.888888888888886</v>
      </c>
      <c r="J183" s="243"/>
    </row>
    <row r="184" spans="1:10">
      <c r="A184" s="706" t="s">
        <v>3280</v>
      </c>
      <c r="B184" s="711" t="s">
        <v>3281</v>
      </c>
      <c r="C184" s="708">
        <v>9</v>
      </c>
      <c r="D184" s="1437">
        <v>12</v>
      </c>
      <c r="E184" s="704">
        <f t="shared" si="2"/>
        <v>133.33333333333331</v>
      </c>
      <c r="J184" s="243"/>
    </row>
    <row r="185" spans="1:10">
      <c r="A185" s="706" t="s">
        <v>3282</v>
      </c>
      <c r="B185" s="711" t="s">
        <v>3283</v>
      </c>
      <c r="C185" s="708">
        <v>11</v>
      </c>
      <c r="D185" s="1437">
        <v>2</v>
      </c>
      <c r="E185" s="704">
        <f t="shared" si="2"/>
        <v>18.181818181818183</v>
      </c>
      <c r="J185" s="243"/>
    </row>
    <row r="186" spans="1:10">
      <c r="A186" s="724">
        <v>5</v>
      </c>
      <c r="B186" s="727" t="s">
        <v>3284</v>
      </c>
      <c r="C186" s="710"/>
      <c r="D186" s="975"/>
      <c r="E186" s="734"/>
      <c r="J186" s="243"/>
    </row>
    <row r="187" spans="1:10" ht="25.5">
      <c r="A187" s="706" t="s">
        <v>3285</v>
      </c>
      <c r="B187" s="711" t="s">
        <v>3286</v>
      </c>
      <c r="C187" s="708">
        <v>0</v>
      </c>
      <c r="D187" s="1437">
        <v>0</v>
      </c>
      <c r="E187" s="704" t="e">
        <f t="shared" si="2"/>
        <v>#DIV/0!</v>
      </c>
      <c r="J187" s="243"/>
    </row>
    <row r="188" spans="1:10" ht="25.5">
      <c r="A188" s="706" t="s">
        <v>3287</v>
      </c>
      <c r="B188" s="711" t="s">
        <v>3288</v>
      </c>
      <c r="C188" s="708">
        <v>0</v>
      </c>
      <c r="D188" s="1437">
        <v>0</v>
      </c>
      <c r="E188" s="704" t="e">
        <f t="shared" si="2"/>
        <v>#DIV/0!</v>
      </c>
      <c r="J188" s="243"/>
    </row>
    <row r="189" spans="1:10">
      <c r="A189" s="706" t="s">
        <v>3289</v>
      </c>
      <c r="B189" s="711" t="s">
        <v>3290</v>
      </c>
      <c r="C189" s="708">
        <v>0</v>
      </c>
      <c r="D189" s="1437">
        <v>0</v>
      </c>
      <c r="E189" s="704" t="e">
        <f t="shared" si="2"/>
        <v>#DIV/0!</v>
      </c>
      <c r="J189" s="243"/>
    </row>
    <row r="190" spans="1:10" ht="25.5">
      <c r="A190" s="712" t="s">
        <v>3291</v>
      </c>
      <c r="B190" s="716" t="s">
        <v>3292</v>
      </c>
      <c r="C190" s="708">
        <v>0</v>
      </c>
      <c r="D190" s="1437">
        <v>0</v>
      </c>
      <c r="E190" s="704" t="e">
        <f t="shared" si="2"/>
        <v>#DIV/0!</v>
      </c>
      <c r="J190" s="243"/>
    </row>
    <row r="191" spans="1:10" ht="25.5">
      <c r="A191" s="712" t="s">
        <v>3293</v>
      </c>
      <c r="B191" s="716" t="s">
        <v>3294</v>
      </c>
      <c r="C191" s="708">
        <v>0</v>
      </c>
      <c r="D191" s="1437">
        <v>0</v>
      </c>
      <c r="E191" s="704" t="e">
        <f t="shared" si="2"/>
        <v>#DIV/0!</v>
      </c>
      <c r="J191" s="245"/>
    </row>
    <row r="192" spans="1:10" ht="25.5">
      <c r="A192" s="712" t="s">
        <v>3295</v>
      </c>
      <c r="B192" s="716" t="s">
        <v>3292</v>
      </c>
      <c r="C192" s="708">
        <v>0</v>
      </c>
      <c r="D192" s="1437">
        <v>0</v>
      </c>
      <c r="E192" s="704" t="e">
        <f t="shared" si="2"/>
        <v>#DIV/0!</v>
      </c>
      <c r="J192" s="243"/>
    </row>
    <row r="193" spans="1:10" ht="25.5">
      <c r="A193" s="712" t="s">
        <v>3296</v>
      </c>
      <c r="B193" s="716" t="s">
        <v>3297</v>
      </c>
      <c r="C193" s="708">
        <v>0</v>
      </c>
      <c r="D193" s="1437">
        <v>0</v>
      </c>
      <c r="E193" s="704" t="e">
        <f t="shared" si="2"/>
        <v>#DIV/0!</v>
      </c>
      <c r="J193" s="243"/>
    </row>
    <row r="194" spans="1:10">
      <c r="A194" s="706" t="s">
        <v>3298</v>
      </c>
      <c r="B194" s="711" t="s">
        <v>3299</v>
      </c>
      <c r="C194" s="708">
        <v>0</v>
      </c>
      <c r="D194" s="1437">
        <v>0</v>
      </c>
      <c r="E194" s="704" t="e">
        <f t="shared" si="2"/>
        <v>#DIV/0!</v>
      </c>
      <c r="J194" s="243"/>
    </row>
    <row r="195" spans="1:10">
      <c r="A195" s="706" t="s">
        <v>3300</v>
      </c>
      <c r="B195" s="711" t="s">
        <v>3301</v>
      </c>
      <c r="C195" s="708">
        <v>0</v>
      </c>
      <c r="D195" s="1437">
        <v>0</v>
      </c>
      <c r="E195" s="704" t="e">
        <f t="shared" si="2"/>
        <v>#DIV/0!</v>
      </c>
      <c r="J195" s="243"/>
    </row>
    <row r="196" spans="1:10">
      <c r="A196" s="706" t="s">
        <v>3302</v>
      </c>
      <c r="B196" s="711" t="s">
        <v>3303</v>
      </c>
      <c r="C196" s="708">
        <v>0</v>
      </c>
      <c r="D196" s="1437">
        <v>0</v>
      </c>
      <c r="E196" s="704" t="e">
        <f t="shared" si="2"/>
        <v>#DIV/0!</v>
      </c>
      <c r="J196" s="243"/>
    </row>
    <row r="197" spans="1:10">
      <c r="A197" s="706" t="s">
        <v>3304</v>
      </c>
      <c r="B197" s="711" t="s">
        <v>469</v>
      </c>
      <c r="C197" s="708">
        <v>0</v>
      </c>
      <c r="D197" s="1437">
        <v>0</v>
      </c>
      <c r="E197" s="704" t="e">
        <f t="shared" si="2"/>
        <v>#DIV/0!</v>
      </c>
      <c r="J197" s="243"/>
    </row>
    <row r="198" spans="1:10" ht="25.5">
      <c r="A198" s="706" t="s">
        <v>470</v>
      </c>
      <c r="B198" s="711" t="s">
        <v>4434</v>
      </c>
      <c r="C198" s="708">
        <v>0</v>
      </c>
      <c r="D198" s="1437">
        <v>0</v>
      </c>
      <c r="E198" s="704" t="e">
        <f t="shared" si="2"/>
        <v>#DIV/0!</v>
      </c>
      <c r="J198" s="243"/>
    </row>
    <row r="199" spans="1:10" ht="25.5">
      <c r="A199" s="706" t="s">
        <v>4435</v>
      </c>
      <c r="B199" s="711" t="s">
        <v>4436</v>
      </c>
      <c r="C199" s="717">
        <v>0</v>
      </c>
      <c r="D199" s="1438">
        <v>0</v>
      </c>
      <c r="E199" s="704" t="e">
        <f t="shared" si="2"/>
        <v>#DIV/0!</v>
      </c>
      <c r="J199" s="243"/>
    </row>
    <row r="200" spans="1:10" ht="25.5">
      <c r="A200" s="706" t="s">
        <v>4437</v>
      </c>
      <c r="B200" s="711" t="s">
        <v>4438</v>
      </c>
      <c r="C200" s="708">
        <v>0</v>
      </c>
      <c r="D200" s="1437">
        <v>0</v>
      </c>
      <c r="E200" s="704" t="e">
        <f t="shared" si="2"/>
        <v>#DIV/0!</v>
      </c>
      <c r="J200" s="243"/>
    </row>
    <row r="201" spans="1:10" ht="25.5">
      <c r="A201" s="706" t="s">
        <v>4439</v>
      </c>
      <c r="B201" s="711" t="s">
        <v>4440</v>
      </c>
      <c r="C201" s="708">
        <v>0</v>
      </c>
      <c r="D201" s="1437">
        <v>0</v>
      </c>
      <c r="E201" s="704" t="e">
        <f t="shared" ref="E201:E264" si="3">SUM(D201/C201*100)</f>
        <v>#DIV/0!</v>
      </c>
      <c r="J201" s="243"/>
    </row>
    <row r="202" spans="1:10" ht="25.5">
      <c r="A202" s="706" t="s">
        <v>4441</v>
      </c>
      <c r="B202" s="711" t="s">
        <v>4442</v>
      </c>
      <c r="C202" s="708">
        <v>0</v>
      </c>
      <c r="D202" s="1437">
        <v>0</v>
      </c>
      <c r="E202" s="704" t="e">
        <f t="shared" si="3"/>
        <v>#DIV/0!</v>
      </c>
      <c r="J202" s="243"/>
    </row>
    <row r="203" spans="1:10" ht="25.5">
      <c r="A203" s="706" t="s">
        <v>4443</v>
      </c>
      <c r="B203" s="711" t="s">
        <v>4444</v>
      </c>
      <c r="C203" s="708">
        <v>0</v>
      </c>
      <c r="D203" s="1437">
        <v>0</v>
      </c>
      <c r="E203" s="704" t="e">
        <f t="shared" si="3"/>
        <v>#DIV/0!</v>
      </c>
      <c r="J203" s="243"/>
    </row>
    <row r="204" spans="1:10" ht="25.5">
      <c r="A204" s="706" t="s">
        <v>4445</v>
      </c>
      <c r="B204" s="711" t="s">
        <v>4446</v>
      </c>
      <c r="C204" s="708">
        <v>0</v>
      </c>
      <c r="D204" s="1437">
        <v>0</v>
      </c>
      <c r="E204" s="704" t="e">
        <f t="shared" si="3"/>
        <v>#DIV/0!</v>
      </c>
      <c r="J204" s="243"/>
    </row>
    <row r="205" spans="1:10">
      <c r="A205" s="706" t="s">
        <v>4447</v>
      </c>
      <c r="B205" s="711" t="s">
        <v>4448</v>
      </c>
      <c r="C205" s="708">
        <v>0</v>
      </c>
      <c r="D205" s="1437">
        <v>0</v>
      </c>
      <c r="E205" s="704" t="e">
        <f t="shared" si="3"/>
        <v>#DIV/0!</v>
      </c>
      <c r="J205" s="243"/>
    </row>
    <row r="206" spans="1:10" ht="25.5">
      <c r="A206" s="706" t="s">
        <v>4449</v>
      </c>
      <c r="B206" s="711" t="s">
        <v>4450</v>
      </c>
      <c r="C206" s="708">
        <v>0</v>
      </c>
      <c r="D206" s="1437">
        <v>0</v>
      </c>
      <c r="E206" s="704" t="e">
        <f t="shared" si="3"/>
        <v>#DIV/0!</v>
      </c>
      <c r="J206" s="243"/>
    </row>
    <row r="207" spans="1:10">
      <c r="A207" s="706" t="s">
        <v>4451</v>
      </c>
      <c r="B207" s="711" t="s">
        <v>4452</v>
      </c>
      <c r="C207" s="708">
        <v>0</v>
      </c>
      <c r="D207" s="1437">
        <v>0</v>
      </c>
      <c r="E207" s="704" t="e">
        <f t="shared" si="3"/>
        <v>#DIV/0!</v>
      </c>
      <c r="J207" s="243"/>
    </row>
    <row r="208" spans="1:10" ht="25.5">
      <c r="A208" s="706" t="s">
        <v>4453</v>
      </c>
      <c r="B208" s="711" t="s">
        <v>4454</v>
      </c>
      <c r="C208" s="708">
        <v>4</v>
      </c>
      <c r="D208" s="1437">
        <v>3</v>
      </c>
      <c r="E208" s="704">
        <f t="shared" si="3"/>
        <v>75</v>
      </c>
      <c r="J208" s="243"/>
    </row>
    <row r="209" spans="1:10" ht="25.5">
      <c r="A209" s="706" t="s">
        <v>4455</v>
      </c>
      <c r="B209" s="711" t="s">
        <v>4456</v>
      </c>
      <c r="C209" s="708">
        <v>15</v>
      </c>
      <c r="D209" s="1437">
        <v>16</v>
      </c>
      <c r="E209" s="704">
        <f t="shared" si="3"/>
        <v>106.66666666666667</v>
      </c>
      <c r="J209" s="243"/>
    </row>
    <row r="210" spans="1:10">
      <c r="A210" s="706" t="s">
        <v>4457</v>
      </c>
      <c r="B210" s="711" t="s">
        <v>4458</v>
      </c>
      <c r="C210" s="708">
        <v>0</v>
      </c>
      <c r="D210" s="1437">
        <v>0</v>
      </c>
      <c r="E210" s="704" t="e">
        <f t="shared" si="3"/>
        <v>#DIV/0!</v>
      </c>
      <c r="J210" s="243"/>
    </row>
    <row r="211" spans="1:10">
      <c r="A211" s="706" t="s">
        <v>4459</v>
      </c>
      <c r="B211" s="711" t="s">
        <v>4460</v>
      </c>
      <c r="C211" s="708">
        <v>0</v>
      </c>
      <c r="D211" s="1437">
        <v>0</v>
      </c>
      <c r="E211" s="704" t="e">
        <f t="shared" si="3"/>
        <v>#DIV/0!</v>
      </c>
      <c r="J211" s="243"/>
    </row>
    <row r="212" spans="1:10" ht="25.5">
      <c r="A212" s="712" t="s">
        <v>4461</v>
      </c>
      <c r="B212" s="716" t="s">
        <v>4462</v>
      </c>
      <c r="C212" s="708">
        <v>3</v>
      </c>
      <c r="D212" s="1437">
        <v>2</v>
      </c>
      <c r="E212" s="704">
        <f t="shared" si="3"/>
        <v>66.666666666666657</v>
      </c>
      <c r="J212" s="243"/>
    </row>
    <row r="213" spans="1:10" ht="25.5">
      <c r="A213" s="712" t="s">
        <v>4463</v>
      </c>
      <c r="B213" s="716" t="s">
        <v>4464</v>
      </c>
      <c r="C213" s="708">
        <v>6</v>
      </c>
      <c r="D213" s="1437">
        <v>10</v>
      </c>
      <c r="E213" s="704">
        <f t="shared" si="3"/>
        <v>166.66666666666669</v>
      </c>
      <c r="J213" s="243"/>
    </row>
    <row r="214" spans="1:10" ht="25.5">
      <c r="A214" s="706" t="s">
        <v>4465</v>
      </c>
      <c r="B214" s="711" t="s">
        <v>4466</v>
      </c>
      <c r="C214" s="708">
        <v>0</v>
      </c>
      <c r="D214" s="1437">
        <v>0</v>
      </c>
      <c r="E214" s="704" t="e">
        <f t="shared" si="3"/>
        <v>#DIV/0!</v>
      </c>
      <c r="J214" s="243"/>
    </row>
    <row r="215" spans="1:10" ht="25.5">
      <c r="A215" s="706" t="s">
        <v>4467</v>
      </c>
      <c r="B215" s="711" t="s">
        <v>4468</v>
      </c>
      <c r="C215" s="708">
        <v>0</v>
      </c>
      <c r="D215" s="1437">
        <v>0</v>
      </c>
      <c r="E215" s="704" t="e">
        <f t="shared" si="3"/>
        <v>#DIV/0!</v>
      </c>
      <c r="J215" s="243"/>
    </row>
    <row r="216" spans="1:10" ht="25.5">
      <c r="A216" s="706" t="s">
        <v>4469</v>
      </c>
      <c r="B216" s="711" t="s">
        <v>4470</v>
      </c>
      <c r="C216" s="708">
        <v>0</v>
      </c>
      <c r="D216" s="1437">
        <v>0</v>
      </c>
      <c r="E216" s="704" t="e">
        <f t="shared" si="3"/>
        <v>#DIV/0!</v>
      </c>
      <c r="J216" s="243"/>
    </row>
    <row r="217" spans="1:10" ht="25.5">
      <c r="A217" s="706" t="s">
        <v>4471</v>
      </c>
      <c r="B217" s="711" t="s">
        <v>4472</v>
      </c>
      <c r="C217" s="708">
        <v>0</v>
      </c>
      <c r="D217" s="1437">
        <v>0</v>
      </c>
      <c r="E217" s="704" t="e">
        <f t="shared" si="3"/>
        <v>#DIV/0!</v>
      </c>
      <c r="J217" s="243"/>
    </row>
    <row r="218" spans="1:10" ht="25.5">
      <c r="A218" s="706" t="s">
        <v>4473</v>
      </c>
      <c r="B218" s="711" t="s">
        <v>4474</v>
      </c>
      <c r="C218" s="708">
        <v>0</v>
      </c>
      <c r="D218" s="1437">
        <v>0</v>
      </c>
      <c r="E218" s="704" t="e">
        <f t="shared" si="3"/>
        <v>#DIV/0!</v>
      </c>
      <c r="J218" s="243"/>
    </row>
    <row r="219" spans="1:10" ht="25.5">
      <c r="A219" s="712" t="s">
        <v>4475</v>
      </c>
      <c r="B219" s="716" t="s">
        <v>4476</v>
      </c>
      <c r="C219" s="708">
        <v>0</v>
      </c>
      <c r="D219" s="1437">
        <v>0</v>
      </c>
      <c r="E219" s="704" t="e">
        <f t="shared" si="3"/>
        <v>#DIV/0!</v>
      </c>
      <c r="J219" s="243"/>
    </row>
    <row r="220" spans="1:10" ht="25.5">
      <c r="A220" s="712" t="s">
        <v>4477</v>
      </c>
      <c r="B220" s="716" t="s">
        <v>4478</v>
      </c>
      <c r="C220" s="708">
        <v>0</v>
      </c>
      <c r="D220" s="1437">
        <v>0</v>
      </c>
      <c r="E220" s="704" t="e">
        <f t="shared" si="3"/>
        <v>#DIV/0!</v>
      </c>
      <c r="J220" s="243"/>
    </row>
    <row r="221" spans="1:10">
      <c r="A221" s="706" t="s">
        <v>4479</v>
      </c>
      <c r="B221" s="711" t="s">
        <v>4030</v>
      </c>
      <c r="C221" s="708">
        <v>0</v>
      </c>
      <c r="D221" s="1437">
        <v>0</v>
      </c>
      <c r="E221" s="704" t="e">
        <f t="shared" si="3"/>
        <v>#DIV/0!</v>
      </c>
      <c r="J221" s="243"/>
    </row>
    <row r="222" spans="1:10">
      <c r="A222" s="706" t="s">
        <v>4031</v>
      </c>
      <c r="B222" s="711" t="s">
        <v>4030</v>
      </c>
      <c r="C222" s="708">
        <v>0</v>
      </c>
      <c r="D222" s="1437">
        <v>0</v>
      </c>
      <c r="E222" s="704" t="e">
        <f t="shared" si="3"/>
        <v>#DIV/0!</v>
      </c>
      <c r="J222" s="243"/>
    </row>
    <row r="223" spans="1:10">
      <c r="A223" s="706" t="s">
        <v>4032</v>
      </c>
      <c r="B223" s="711" t="s">
        <v>4033</v>
      </c>
      <c r="C223" s="708">
        <v>0</v>
      </c>
      <c r="D223" s="1437">
        <v>0</v>
      </c>
      <c r="E223" s="704" t="e">
        <f t="shared" si="3"/>
        <v>#DIV/0!</v>
      </c>
      <c r="J223" s="243"/>
    </row>
    <row r="224" spans="1:10">
      <c r="A224" s="706" t="s">
        <v>4034</v>
      </c>
      <c r="B224" s="711" t="s">
        <v>4035</v>
      </c>
      <c r="C224" s="708">
        <v>0</v>
      </c>
      <c r="D224" s="1437">
        <v>0</v>
      </c>
      <c r="E224" s="704" t="e">
        <f t="shared" si="3"/>
        <v>#DIV/0!</v>
      </c>
      <c r="J224" s="243"/>
    </row>
    <row r="225" spans="1:10">
      <c r="A225" s="706" t="s">
        <v>4036</v>
      </c>
      <c r="B225" s="711" t="s">
        <v>4037</v>
      </c>
      <c r="C225" s="708">
        <v>0</v>
      </c>
      <c r="D225" s="1437">
        <v>0</v>
      </c>
      <c r="E225" s="704" t="e">
        <f t="shared" si="3"/>
        <v>#DIV/0!</v>
      </c>
      <c r="J225" s="243"/>
    </row>
    <row r="226" spans="1:10">
      <c r="A226" s="706" t="s">
        <v>4038</v>
      </c>
      <c r="B226" s="711" t="s">
        <v>4039</v>
      </c>
      <c r="C226" s="708">
        <v>0</v>
      </c>
      <c r="D226" s="1437">
        <v>0</v>
      </c>
      <c r="E226" s="704" t="e">
        <f t="shared" si="3"/>
        <v>#DIV/0!</v>
      </c>
      <c r="J226" s="243"/>
    </row>
    <row r="227" spans="1:10">
      <c r="A227" s="706" t="s">
        <v>4040</v>
      </c>
      <c r="B227" s="711" t="s">
        <v>2276</v>
      </c>
      <c r="C227" s="708">
        <v>0</v>
      </c>
      <c r="D227" s="1437">
        <v>2</v>
      </c>
      <c r="E227" s="704" t="e">
        <f t="shared" si="3"/>
        <v>#DIV/0!</v>
      </c>
      <c r="J227" s="243"/>
    </row>
    <row r="228" spans="1:10">
      <c r="A228" s="706" t="s">
        <v>2277</v>
      </c>
      <c r="B228" s="711" t="s">
        <v>2278</v>
      </c>
      <c r="C228" s="708">
        <v>0</v>
      </c>
      <c r="D228" s="1437">
        <v>0</v>
      </c>
      <c r="E228" s="704" t="e">
        <f t="shared" si="3"/>
        <v>#DIV/0!</v>
      </c>
      <c r="J228" s="243"/>
    </row>
    <row r="229" spans="1:10">
      <c r="A229" s="706" t="s">
        <v>2279</v>
      </c>
      <c r="B229" s="711" t="s">
        <v>2280</v>
      </c>
      <c r="C229" s="708">
        <v>0</v>
      </c>
      <c r="D229" s="1437">
        <v>1</v>
      </c>
      <c r="E229" s="704" t="e">
        <f t="shared" si="3"/>
        <v>#DIV/0!</v>
      </c>
      <c r="J229" s="243"/>
    </row>
    <row r="230" spans="1:10">
      <c r="A230" s="706" t="s">
        <v>2281</v>
      </c>
      <c r="B230" s="711" t="s">
        <v>2282</v>
      </c>
      <c r="C230" s="708">
        <v>1</v>
      </c>
      <c r="D230" s="1437">
        <v>0</v>
      </c>
      <c r="E230" s="704">
        <f t="shared" si="3"/>
        <v>0</v>
      </c>
      <c r="J230" s="243"/>
    </row>
    <row r="231" spans="1:10" ht="25.5">
      <c r="A231" s="706" t="s">
        <v>2283</v>
      </c>
      <c r="B231" s="711" t="s">
        <v>2284</v>
      </c>
      <c r="C231" s="708">
        <v>0</v>
      </c>
      <c r="D231" s="1437">
        <v>0</v>
      </c>
      <c r="E231" s="704" t="e">
        <f t="shared" si="3"/>
        <v>#DIV/0!</v>
      </c>
      <c r="J231" s="243"/>
    </row>
    <row r="232" spans="1:10" ht="25.5">
      <c r="A232" s="706" t="s">
        <v>2285</v>
      </c>
      <c r="B232" s="711" t="s">
        <v>85</v>
      </c>
      <c r="C232" s="708">
        <v>0</v>
      </c>
      <c r="D232" s="1437">
        <v>0</v>
      </c>
      <c r="E232" s="704" t="e">
        <f t="shared" si="3"/>
        <v>#DIV/0!</v>
      </c>
      <c r="J232" s="243"/>
    </row>
    <row r="233" spans="1:10" ht="25.5">
      <c r="A233" s="706" t="s">
        <v>86</v>
      </c>
      <c r="B233" s="711" t="s">
        <v>87</v>
      </c>
      <c r="C233" s="708">
        <v>0</v>
      </c>
      <c r="D233" s="1437">
        <v>0</v>
      </c>
      <c r="E233" s="704" t="e">
        <f t="shared" si="3"/>
        <v>#DIV/0!</v>
      </c>
      <c r="J233" s="243"/>
    </row>
    <row r="234" spans="1:10" ht="25.5">
      <c r="A234" s="706" t="s">
        <v>88</v>
      </c>
      <c r="B234" s="711" t="s">
        <v>89</v>
      </c>
      <c r="C234" s="708">
        <v>0</v>
      </c>
      <c r="D234" s="1437">
        <v>0</v>
      </c>
      <c r="E234" s="704" t="e">
        <f t="shared" si="3"/>
        <v>#DIV/0!</v>
      </c>
      <c r="J234" s="243"/>
    </row>
    <row r="235" spans="1:10">
      <c r="A235" s="706" t="s">
        <v>90</v>
      </c>
      <c r="B235" s="711" t="s">
        <v>91</v>
      </c>
      <c r="C235" s="708">
        <v>0</v>
      </c>
      <c r="D235" s="1437">
        <v>0</v>
      </c>
      <c r="E235" s="704" t="e">
        <f t="shared" si="3"/>
        <v>#DIV/0!</v>
      </c>
      <c r="J235" s="243"/>
    </row>
    <row r="236" spans="1:10">
      <c r="A236" s="706" t="s">
        <v>92</v>
      </c>
      <c r="B236" s="711" t="s">
        <v>93</v>
      </c>
      <c r="C236" s="708">
        <v>4</v>
      </c>
      <c r="D236" s="1437">
        <v>4</v>
      </c>
      <c r="E236" s="704">
        <f t="shared" si="3"/>
        <v>100</v>
      </c>
      <c r="J236" s="243"/>
    </row>
    <row r="237" spans="1:10" ht="25.5">
      <c r="A237" s="706" t="s">
        <v>94</v>
      </c>
      <c r="B237" s="711" t="s">
        <v>1859</v>
      </c>
      <c r="C237" s="708">
        <v>17</v>
      </c>
      <c r="D237" s="1437">
        <v>15</v>
      </c>
      <c r="E237" s="704">
        <f t="shared" si="3"/>
        <v>88.235294117647058</v>
      </c>
      <c r="J237" s="243"/>
    </row>
    <row r="238" spans="1:10" ht="25.5">
      <c r="A238" s="706" t="s">
        <v>1860</v>
      </c>
      <c r="B238" s="711" t="s">
        <v>1861</v>
      </c>
      <c r="C238" s="708">
        <v>219</v>
      </c>
      <c r="D238" s="1437">
        <v>121</v>
      </c>
      <c r="E238" s="704">
        <f t="shared" si="3"/>
        <v>55.25114155251142</v>
      </c>
      <c r="J238" s="243"/>
    </row>
    <row r="239" spans="1:10">
      <c r="A239" s="706" t="s">
        <v>1862</v>
      </c>
      <c r="B239" s="711" t="s">
        <v>1863</v>
      </c>
      <c r="C239" s="708">
        <v>0</v>
      </c>
      <c r="D239" s="1437">
        <v>0</v>
      </c>
      <c r="E239" s="704" t="e">
        <f t="shared" si="3"/>
        <v>#DIV/0!</v>
      </c>
      <c r="J239" s="243"/>
    </row>
    <row r="240" spans="1:10">
      <c r="A240" s="706" t="s">
        <v>1864</v>
      </c>
      <c r="B240" s="711" t="s">
        <v>1865</v>
      </c>
      <c r="C240" s="708">
        <v>0</v>
      </c>
      <c r="D240" s="1437">
        <v>0</v>
      </c>
      <c r="E240" s="704" t="e">
        <f t="shared" si="3"/>
        <v>#DIV/0!</v>
      </c>
      <c r="J240" s="243"/>
    </row>
    <row r="241" spans="1:10">
      <c r="A241" s="706" t="s">
        <v>1866</v>
      </c>
      <c r="B241" s="711" t="s">
        <v>1867</v>
      </c>
      <c r="C241" s="708">
        <v>21</v>
      </c>
      <c r="D241" s="1437">
        <v>19</v>
      </c>
      <c r="E241" s="704">
        <f t="shared" si="3"/>
        <v>90.476190476190482</v>
      </c>
      <c r="J241" s="243"/>
    </row>
    <row r="242" spans="1:10">
      <c r="A242" s="706" t="s">
        <v>1868</v>
      </c>
      <c r="B242" s="711" t="s">
        <v>1869</v>
      </c>
      <c r="C242" s="708">
        <v>98</v>
      </c>
      <c r="D242" s="1437">
        <v>75</v>
      </c>
      <c r="E242" s="704">
        <f t="shared" si="3"/>
        <v>76.530612244897952</v>
      </c>
      <c r="J242" s="243"/>
    </row>
    <row r="243" spans="1:10">
      <c r="A243" s="706" t="s">
        <v>1870</v>
      </c>
      <c r="B243" s="711" t="s">
        <v>1871</v>
      </c>
      <c r="C243" s="708">
        <v>2</v>
      </c>
      <c r="D243" s="1437">
        <v>4</v>
      </c>
      <c r="E243" s="704">
        <f t="shared" si="3"/>
        <v>200</v>
      </c>
      <c r="J243" s="243"/>
    </row>
    <row r="244" spans="1:10">
      <c r="A244" s="706" t="s">
        <v>1872</v>
      </c>
      <c r="B244" s="711" t="s">
        <v>1873</v>
      </c>
      <c r="C244" s="708">
        <v>25</v>
      </c>
      <c r="D244" s="1437">
        <v>13</v>
      </c>
      <c r="E244" s="704">
        <f t="shared" si="3"/>
        <v>52</v>
      </c>
      <c r="J244" s="243"/>
    </row>
    <row r="245" spans="1:10">
      <c r="A245" s="706" t="s">
        <v>1874</v>
      </c>
      <c r="B245" s="711" t="s">
        <v>1875</v>
      </c>
      <c r="C245" s="708">
        <v>2</v>
      </c>
      <c r="D245" s="1437">
        <v>1</v>
      </c>
      <c r="E245" s="704">
        <f t="shared" si="3"/>
        <v>50</v>
      </c>
      <c r="J245" s="243"/>
    </row>
    <row r="246" spans="1:10">
      <c r="A246" s="706" t="s">
        <v>1876</v>
      </c>
      <c r="B246" s="711" t="s">
        <v>1877</v>
      </c>
      <c r="C246" s="708">
        <v>13</v>
      </c>
      <c r="D246" s="1437">
        <v>0</v>
      </c>
      <c r="E246" s="704">
        <f t="shared" si="3"/>
        <v>0</v>
      </c>
      <c r="J246" s="243"/>
    </row>
    <row r="247" spans="1:10">
      <c r="A247" s="706" t="s">
        <v>1878</v>
      </c>
      <c r="B247" s="711" t="s">
        <v>1879</v>
      </c>
      <c r="C247" s="708">
        <v>14</v>
      </c>
      <c r="D247" s="1437">
        <v>5</v>
      </c>
      <c r="E247" s="704">
        <f t="shared" si="3"/>
        <v>35.714285714285715</v>
      </c>
      <c r="J247" s="243"/>
    </row>
    <row r="248" spans="1:10">
      <c r="A248" s="706" t="s">
        <v>1880</v>
      </c>
      <c r="B248" s="711" t="s">
        <v>1881</v>
      </c>
      <c r="C248" s="708">
        <v>36</v>
      </c>
      <c r="D248" s="1437">
        <v>12</v>
      </c>
      <c r="E248" s="704">
        <f t="shared" si="3"/>
        <v>33.333333333333329</v>
      </c>
      <c r="J248" s="243"/>
    </row>
    <row r="249" spans="1:10">
      <c r="A249" s="706" t="s">
        <v>1882</v>
      </c>
      <c r="B249" s="711" t="s">
        <v>1883</v>
      </c>
      <c r="C249" s="708">
        <v>32</v>
      </c>
      <c r="D249" s="1437">
        <v>17</v>
      </c>
      <c r="E249" s="704">
        <f t="shared" si="3"/>
        <v>53.125</v>
      </c>
      <c r="J249" s="243"/>
    </row>
    <row r="250" spans="1:10">
      <c r="A250" s="706" t="s">
        <v>1884</v>
      </c>
      <c r="B250" s="711" t="s">
        <v>1885</v>
      </c>
      <c r="C250" s="708">
        <v>44</v>
      </c>
      <c r="D250" s="1437">
        <v>35</v>
      </c>
      <c r="E250" s="704">
        <f t="shared" si="3"/>
        <v>79.545454545454547</v>
      </c>
      <c r="J250" s="243"/>
    </row>
    <row r="251" spans="1:10">
      <c r="A251" s="706" t="s">
        <v>1886</v>
      </c>
      <c r="B251" s="711" t="s">
        <v>1887</v>
      </c>
      <c r="C251" s="708">
        <v>7</v>
      </c>
      <c r="D251" s="1437">
        <v>5</v>
      </c>
      <c r="E251" s="704">
        <f t="shared" si="3"/>
        <v>71.428571428571431</v>
      </c>
      <c r="J251" s="243"/>
    </row>
    <row r="252" spans="1:10">
      <c r="A252" s="706" t="s">
        <v>1888</v>
      </c>
      <c r="B252" s="711" t="s">
        <v>1889</v>
      </c>
      <c r="C252" s="708">
        <v>22</v>
      </c>
      <c r="D252" s="1437">
        <v>12</v>
      </c>
      <c r="E252" s="704">
        <f t="shared" si="3"/>
        <v>54.54545454545454</v>
      </c>
      <c r="J252" s="243"/>
    </row>
    <row r="253" spans="1:10">
      <c r="A253" s="706" t="s">
        <v>1890</v>
      </c>
      <c r="B253" s="711" t="s">
        <v>1891</v>
      </c>
      <c r="C253" s="708">
        <v>0</v>
      </c>
      <c r="D253" s="1437">
        <v>0</v>
      </c>
      <c r="E253" s="704" t="e">
        <f t="shared" si="3"/>
        <v>#DIV/0!</v>
      </c>
      <c r="J253" s="243"/>
    </row>
    <row r="254" spans="1:10">
      <c r="A254" s="706" t="s">
        <v>1892</v>
      </c>
      <c r="B254" s="711" t="s">
        <v>1893</v>
      </c>
      <c r="C254" s="708">
        <v>0</v>
      </c>
      <c r="D254" s="1437">
        <v>1</v>
      </c>
      <c r="E254" s="704" t="e">
        <f t="shared" si="3"/>
        <v>#DIV/0!</v>
      </c>
      <c r="J254" s="243"/>
    </row>
    <row r="255" spans="1:10">
      <c r="A255" s="706" t="s">
        <v>1894</v>
      </c>
      <c r="B255" s="711" t="s">
        <v>1895</v>
      </c>
      <c r="C255" s="708">
        <v>3</v>
      </c>
      <c r="D255" s="1437">
        <v>1</v>
      </c>
      <c r="E255" s="704">
        <f t="shared" si="3"/>
        <v>33.333333333333329</v>
      </c>
      <c r="J255" s="243"/>
    </row>
    <row r="256" spans="1:10">
      <c r="A256" s="706" t="s">
        <v>1896</v>
      </c>
      <c r="B256" s="711" t="s">
        <v>1897</v>
      </c>
      <c r="C256" s="708">
        <v>8</v>
      </c>
      <c r="D256" s="1437">
        <v>1</v>
      </c>
      <c r="E256" s="704">
        <f t="shared" si="3"/>
        <v>12.5</v>
      </c>
      <c r="J256" s="243"/>
    </row>
    <row r="257" spans="1:10" ht="13.5">
      <c r="A257" s="706" t="s">
        <v>1898</v>
      </c>
      <c r="B257" s="711" t="s">
        <v>96</v>
      </c>
      <c r="C257" s="708">
        <v>28</v>
      </c>
      <c r="D257" s="1437">
        <v>9</v>
      </c>
      <c r="E257" s="704">
        <f t="shared" si="3"/>
        <v>32.142857142857146</v>
      </c>
      <c r="J257" s="243"/>
    </row>
    <row r="258" spans="1:10" ht="13.5">
      <c r="A258" s="706" t="s">
        <v>1899</v>
      </c>
      <c r="B258" s="711" t="s">
        <v>97</v>
      </c>
      <c r="C258" s="708">
        <v>53</v>
      </c>
      <c r="D258" s="1437">
        <v>33</v>
      </c>
      <c r="E258" s="704">
        <f t="shared" si="3"/>
        <v>62.264150943396224</v>
      </c>
      <c r="J258" s="243"/>
    </row>
    <row r="259" spans="1:10">
      <c r="A259" s="706" t="s">
        <v>1900</v>
      </c>
      <c r="B259" s="711" t="s">
        <v>1901</v>
      </c>
      <c r="C259" s="708">
        <v>0</v>
      </c>
      <c r="D259" s="1437">
        <v>0</v>
      </c>
      <c r="E259" s="704" t="e">
        <f t="shared" si="3"/>
        <v>#DIV/0!</v>
      </c>
      <c r="J259" s="243"/>
    </row>
    <row r="260" spans="1:10">
      <c r="A260" s="706" t="s">
        <v>1902</v>
      </c>
      <c r="B260" s="711" t="s">
        <v>1903</v>
      </c>
      <c r="C260" s="708">
        <v>17</v>
      </c>
      <c r="D260" s="1437">
        <v>4</v>
      </c>
      <c r="E260" s="704">
        <f t="shared" si="3"/>
        <v>23.52941176470588</v>
      </c>
      <c r="J260" s="243"/>
    </row>
    <row r="261" spans="1:10">
      <c r="A261" s="706" t="s">
        <v>1904</v>
      </c>
      <c r="B261" s="711" t="s">
        <v>1905</v>
      </c>
      <c r="C261" s="708">
        <v>6</v>
      </c>
      <c r="D261" s="1437">
        <v>0</v>
      </c>
      <c r="E261" s="704">
        <f t="shared" si="3"/>
        <v>0</v>
      </c>
      <c r="J261" s="243"/>
    </row>
    <row r="262" spans="1:10">
      <c r="A262" s="706" t="s">
        <v>1906</v>
      </c>
      <c r="B262" s="711" t="s">
        <v>1907</v>
      </c>
      <c r="C262" s="708">
        <v>45</v>
      </c>
      <c r="D262" s="1437">
        <v>21</v>
      </c>
      <c r="E262" s="704">
        <f t="shared" si="3"/>
        <v>46.666666666666664</v>
      </c>
      <c r="J262" s="243"/>
    </row>
    <row r="263" spans="1:10">
      <c r="A263" s="706" t="s">
        <v>1908</v>
      </c>
      <c r="B263" s="711" t="s">
        <v>1909</v>
      </c>
      <c r="C263" s="708">
        <v>111</v>
      </c>
      <c r="D263" s="1437">
        <v>66</v>
      </c>
      <c r="E263" s="704">
        <f t="shared" si="3"/>
        <v>59.45945945945946</v>
      </c>
      <c r="J263" s="243"/>
    </row>
    <row r="264" spans="1:10">
      <c r="A264" s="706" t="s">
        <v>1910</v>
      </c>
      <c r="B264" s="711" t="s">
        <v>1911</v>
      </c>
      <c r="C264" s="708">
        <v>24</v>
      </c>
      <c r="D264" s="1437">
        <v>14</v>
      </c>
      <c r="E264" s="704">
        <f t="shared" si="3"/>
        <v>58.333333333333336</v>
      </c>
      <c r="J264" s="243"/>
    </row>
    <row r="265" spans="1:10">
      <c r="A265" s="706" t="s">
        <v>1912</v>
      </c>
      <c r="B265" s="711" t="s">
        <v>541</v>
      </c>
      <c r="C265" s="708">
        <v>45</v>
      </c>
      <c r="D265" s="1437">
        <v>39</v>
      </c>
      <c r="E265" s="704">
        <f t="shared" ref="E265:E328" si="4">SUM(D265/C265*100)</f>
        <v>86.666666666666671</v>
      </c>
      <c r="J265" s="243"/>
    </row>
    <row r="266" spans="1:10">
      <c r="A266" s="706" t="s">
        <v>542</v>
      </c>
      <c r="B266" s="711" t="s">
        <v>543</v>
      </c>
      <c r="C266" s="708">
        <v>67</v>
      </c>
      <c r="D266" s="1437">
        <v>68</v>
      </c>
      <c r="E266" s="704">
        <f t="shared" si="4"/>
        <v>101.49253731343283</v>
      </c>
      <c r="J266" s="243"/>
    </row>
    <row r="267" spans="1:10">
      <c r="A267" s="724">
        <v>6</v>
      </c>
      <c r="B267" s="727" t="s">
        <v>544</v>
      </c>
      <c r="C267" s="710"/>
      <c r="D267" s="975"/>
      <c r="E267" s="734"/>
      <c r="J267" s="243"/>
    </row>
    <row r="268" spans="1:10">
      <c r="A268" s="706" t="s">
        <v>545</v>
      </c>
      <c r="B268" s="711" t="s">
        <v>546</v>
      </c>
      <c r="C268" s="708">
        <v>1</v>
      </c>
      <c r="D268" s="1437">
        <v>3</v>
      </c>
      <c r="E268" s="704">
        <f t="shared" si="4"/>
        <v>300</v>
      </c>
      <c r="J268" s="243"/>
    </row>
    <row r="269" spans="1:10">
      <c r="A269" s="706" t="s">
        <v>547</v>
      </c>
      <c r="B269" s="711" t="s">
        <v>548</v>
      </c>
      <c r="C269" s="708">
        <v>6</v>
      </c>
      <c r="D269" s="1437">
        <v>2</v>
      </c>
      <c r="E269" s="704">
        <f t="shared" si="4"/>
        <v>33.333333333333329</v>
      </c>
      <c r="J269" s="243"/>
    </row>
    <row r="270" spans="1:10">
      <c r="A270" s="706" t="s">
        <v>549</v>
      </c>
      <c r="B270" s="711" t="s">
        <v>574</v>
      </c>
      <c r="C270" s="708">
        <v>20</v>
      </c>
      <c r="D270" s="1437">
        <v>19</v>
      </c>
      <c r="E270" s="704">
        <f t="shared" si="4"/>
        <v>95</v>
      </c>
      <c r="J270" s="243"/>
    </row>
    <row r="271" spans="1:10">
      <c r="A271" s="706" t="s">
        <v>575</v>
      </c>
      <c r="B271" s="711" t="s">
        <v>576</v>
      </c>
      <c r="C271" s="708">
        <v>21</v>
      </c>
      <c r="D271" s="1437">
        <v>20</v>
      </c>
      <c r="E271" s="704">
        <f t="shared" si="4"/>
        <v>95.238095238095227</v>
      </c>
      <c r="J271" s="243"/>
    </row>
    <row r="272" spans="1:10">
      <c r="A272" s="706" t="s">
        <v>577</v>
      </c>
      <c r="B272" s="711" t="s">
        <v>578</v>
      </c>
      <c r="C272" s="708">
        <v>7</v>
      </c>
      <c r="D272" s="1437">
        <v>4</v>
      </c>
      <c r="E272" s="704">
        <f t="shared" si="4"/>
        <v>57.142857142857139</v>
      </c>
      <c r="J272" s="243"/>
    </row>
    <row r="273" spans="1:10" ht="25.5">
      <c r="A273" s="706" t="s">
        <v>579</v>
      </c>
      <c r="B273" s="711" t="s">
        <v>580</v>
      </c>
      <c r="C273" s="708">
        <v>4</v>
      </c>
      <c r="D273" s="1437">
        <v>4</v>
      </c>
      <c r="E273" s="704">
        <f t="shared" si="4"/>
        <v>100</v>
      </c>
      <c r="J273" s="243"/>
    </row>
    <row r="274" spans="1:10" ht="25.5">
      <c r="A274" s="706" t="s">
        <v>581</v>
      </c>
      <c r="B274" s="711" t="s">
        <v>582</v>
      </c>
      <c r="C274" s="708">
        <v>3</v>
      </c>
      <c r="D274" s="1437">
        <v>4</v>
      </c>
      <c r="E274" s="704">
        <f t="shared" si="4"/>
        <v>133.33333333333331</v>
      </c>
      <c r="J274" s="243"/>
    </row>
    <row r="275" spans="1:10">
      <c r="A275" s="706" t="s">
        <v>583</v>
      </c>
      <c r="B275" s="711" t="s">
        <v>584</v>
      </c>
      <c r="C275" s="708">
        <v>1</v>
      </c>
      <c r="D275" s="1437">
        <v>1</v>
      </c>
      <c r="E275" s="704">
        <f t="shared" si="4"/>
        <v>100</v>
      </c>
      <c r="J275" s="243"/>
    </row>
    <row r="276" spans="1:10">
      <c r="A276" s="706" t="s">
        <v>585</v>
      </c>
      <c r="B276" s="711" t="s">
        <v>586</v>
      </c>
      <c r="C276" s="708">
        <v>1</v>
      </c>
      <c r="D276" s="1437">
        <v>1</v>
      </c>
      <c r="E276" s="704">
        <f t="shared" si="4"/>
        <v>100</v>
      </c>
      <c r="J276" s="243"/>
    </row>
    <row r="277" spans="1:10">
      <c r="A277" s="706" t="s">
        <v>587</v>
      </c>
      <c r="B277" s="711" t="s">
        <v>588</v>
      </c>
      <c r="C277" s="708">
        <v>4</v>
      </c>
      <c r="D277" s="1437">
        <v>2</v>
      </c>
      <c r="E277" s="704">
        <f t="shared" si="4"/>
        <v>50</v>
      </c>
      <c r="J277" s="243"/>
    </row>
    <row r="278" spans="1:10">
      <c r="A278" s="706" t="s">
        <v>589</v>
      </c>
      <c r="B278" s="711" t="s">
        <v>590</v>
      </c>
      <c r="C278" s="708">
        <v>0</v>
      </c>
      <c r="D278" s="1437">
        <v>0</v>
      </c>
      <c r="E278" s="704" t="e">
        <f t="shared" si="4"/>
        <v>#DIV/0!</v>
      </c>
      <c r="J278" s="243"/>
    </row>
    <row r="279" spans="1:10">
      <c r="A279" s="706" t="s">
        <v>591</v>
      </c>
      <c r="B279" s="711" t="s">
        <v>592</v>
      </c>
      <c r="C279" s="708">
        <v>0</v>
      </c>
      <c r="D279" s="1437">
        <v>1</v>
      </c>
      <c r="E279" s="704" t="e">
        <f t="shared" si="4"/>
        <v>#DIV/0!</v>
      </c>
      <c r="J279" s="243"/>
    </row>
    <row r="280" spans="1:10">
      <c r="A280" s="706" t="s">
        <v>593</v>
      </c>
      <c r="B280" s="711" t="s">
        <v>594</v>
      </c>
      <c r="C280" s="708">
        <v>3</v>
      </c>
      <c r="D280" s="1437">
        <v>1</v>
      </c>
      <c r="E280" s="704">
        <f t="shared" si="4"/>
        <v>33.333333333333329</v>
      </c>
      <c r="J280" s="243"/>
    </row>
    <row r="281" spans="1:10">
      <c r="A281" s="706" t="s">
        <v>595</v>
      </c>
      <c r="B281" s="711" t="s">
        <v>596</v>
      </c>
      <c r="C281" s="708">
        <v>0</v>
      </c>
      <c r="D281" s="1437">
        <v>0</v>
      </c>
      <c r="E281" s="704" t="e">
        <f t="shared" si="4"/>
        <v>#DIV/0!</v>
      </c>
      <c r="J281" s="243"/>
    </row>
    <row r="282" spans="1:10">
      <c r="A282" s="706" t="s">
        <v>597</v>
      </c>
      <c r="B282" s="711" t="s">
        <v>598</v>
      </c>
      <c r="C282" s="708">
        <v>31</v>
      </c>
      <c r="D282" s="1437">
        <v>32</v>
      </c>
      <c r="E282" s="704">
        <f t="shared" si="4"/>
        <v>103.2258064516129</v>
      </c>
      <c r="J282" s="243"/>
    </row>
    <row r="283" spans="1:10">
      <c r="A283" s="706" t="s">
        <v>599</v>
      </c>
      <c r="B283" s="711" t="s">
        <v>600</v>
      </c>
      <c r="C283" s="708">
        <v>28</v>
      </c>
      <c r="D283" s="1437">
        <v>17</v>
      </c>
      <c r="E283" s="704">
        <f t="shared" si="4"/>
        <v>60.714285714285708</v>
      </c>
      <c r="J283" s="243"/>
    </row>
    <row r="284" spans="1:10">
      <c r="A284" s="712" t="s">
        <v>601</v>
      </c>
      <c r="B284" s="716" t="s">
        <v>602</v>
      </c>
      <c r="C284" s="708">
        <v>23</v>
      </c>
      <c r="D284" s="1437">
        <v>9</v>
      </c>
      <c r="E284" s="704">
        <f t="shared" si="4"/>
        <v>39.130434782608695</v>
      </c>
      <c r="J284" s="243"/>
    </row>
    <row r="285" spans="1:10">
      <c r="A285" s="712" t="s">
        <v>603</v>
      </c>
      <c r="B285" s="716" t="s">
        <v>604</v>
      </c>
      <c r="C285" s="708">
        <v>128</v>
      </c>
      <c r="D285" s="1437">
        <v>84</v>
      </c>
      <c r="E285" s="704">
        <f t="shared" si="4"/>
        <v>65.625</v>
      </c>
      <c r="J285" s="243"/>
    </row>
    <row r="286" spans="1:10">
      <c r="A286" s="706" t="s">
        <v>605</v>
      </c>
      <c r="B286" s="716" t="s">
        <v>606</v>
      </c>
      <c r="C286" s="708">
        <v>8</v>
      </c>
      <c r="D286" s="1437">
        <v>2</v>
      </c>
      <c r="E286" s="704">
        <f t="shared" si="4"/>
        <v>25</v>
      </c>
      <c r="J286" s="243"/>
    </row>
    <row r="287" spans="1:10">
      <c r="A287" s="706" t="s">
        <v>607</v>
      </c>
      <c r="B287" s="711" t="s">
        <v>608</v>
      </c>
      <c r="C287" s="708">
        <v>3</v>
      </c>
      <c r="D287" s="1437">
        <v>1</v>
      </c>
      <c r="E287" s="704">
        <f t="shared" si="4"/>
        <v>33.333333333333329</v>
      </c>
      <c r="J287" s="243"/>
    </row>
    <row r="288" spans="1:10">
      <c r="A288" s="706" t="s">
        <v>609</v>
      </c>
      <c r="B288" s="711" t="s">
        <v>610</v>
      </c>
      <c r="C288" s="708">
        <v>2</v>
      </c>
      <c r="D288" s="1437">
        <v>1</v>
      </c>
      <c r="E288" s="704">
        <f t="shared" si="4"/>
        <v>50</v>
      </c>
      <c r="J288" s="243"/>
    </row>
    <row r="289" spans="1:10">
      <c r="A289" s="706" t="s">
        <v>611</v>
      </c>
      <c r="B289" s="711" t="s">
        <v>612</v>
      </c>
      <c r="C289" s="708">
        <v>0</v>
      </c>
      <c r="D289" s="1437">
        <v>3</v>
      </c>
      <c r="E289" s="704" t="e">
        <f t="shared" si="4"/>
        <v>#DIV/0!</v>
      </c>
      <c r="J289" s="243"/>
    </row>
    <row r="290" spans="1:10">
      <c r="A290" s="706" t="s">
        <v>613</v>
      </c>
      <c r="B290" s="711" t="s">
        <v>614</v>
      </c>
      <c r="C290" s="708">
        <v>0</v>
      </c>
      <c r="D290" s="1437">
        <v>0</v>
      </c>
      <c r="E290" s="704" t="e">
        <f t="shared" si="4"/>
        <v>#DIV/0!</v>
      </c>
      <c r="J290" s="243"/>
    </row>
    <row r="291" spans="1:10">
      <c r="A291" s="706" t="s">
        <v>615</v>
      </c>
      <c r="B291" s="711" t="s">
        <v>616</v>
      </c>
      <c r="C291" s="708">
        <v>0</v>
      </c>
      <c r="D291" s="1437">
        <v>0</v>
      </c>
      <c r="E291" s="704" t="e">
        <f t="shared" si="4"/>
        <v>#DIV/0!</v>
      </c>
      <c r="J291" s="243"/>
    </row>
    <row r="292" spans="1:10">
      <c r="A292" s="706" t="s">
        <v>617</v>
      </c>
      <c r="B292" s="711" t="s">
        <v>618</v>
      </c>
      <c r="C292" s="708">
        <v>0</v>
      </c>
      <c r="D292" s="1437">
        <v>0</v>
      </c>
      <c r="E292" s="704" t="e">
        <f t="shared" si="4"/>
        <v>#DIV/0!</v>
      </c>
      <c r="J292" s="243"/>
    </row>
    <row r="293" spans="1:10">
      <c r="A293" s="706" t="s">
        <v>619</v>
      </c>
      <c r="B293" s="711" t="s">
        <v>620</v>
      </c>
      <c r="C293" s="708">
        <v>0</v>
      </c>
      <c r="D293" s="1437">
        <v>0</v>
      </c>
      <c r="E293" s="704" t="e">
        <f t="shared" si="4"/>
        <v>#DIV/0!</v>
      </c>
      <c r="J293" s="243"/>
    </row>
    <row r="294" spans="1:10">
      <c r="A294" s="706" t="s">
        <v>194</v>
      </c>
      <c r="B294" s="711" t="s">
        <v>942</v>
      </c>
      <c r="C294" s="708">
        <v>4</v>
      </c>
      <c r="D294" s="1437">
        <v>5</v>
      </c>
      <c r="E294" s="704">
        <f t="shared" si="4"/>
        <v>125</v>
      </c>
      <c r="J294" s="243"/>
    </row>
    <row r="295" spans="1:10">
      <c r="A295" s="706" t="s">
        <v>943</v>
      </c>
      <c r="B295" s="711" t="s">
        <v>1559</v>
      </c>
      <c r="C295" s="708">
        <v>0</v>
      </c>
      <c r="D295" s="1437">
        <v>0</v>
      </c>
      <c r="E295" s="704" t="e">
        <f t="shared" si="4"/>
        <v>#DIV/0!</v>
      </c>
      <c r="J295" s="243"/>
    </row>
    <row r="296" spans="1:10">
      <c r="A296" s="706" t="s">
        <v>1560</v>
      </c>
      <c r="B296" s="711" t="s">
        <v>1561</v>
      </c>
      <c r="C296" s="708">
        <v>0</v>
      </c>
      <c r="D296" s="1437">
        <v>0</v>
      </c>
      <c r="E296" s="704" t="e">
        <f t="shared" si="4"/>
        <v>#DIV/0!</v>
      </c>
      <c r="J296" s="243"/>
    </row>
    <row r="297" spans="1:10">
      <c r="A297" s="706" t="s">
        <v>1562</v>
      </c>
      <c r="B297" s="711" t="s">
        <v>1563</v>
      </c>
      <c r="C297" s="708">
        <v>0</v>
      </c>
      <c r="D297" s="1437">
        <v>0</v>
      </c>
      <c r="E297" s="704" t="e">
        <f t="shared" si="4"/>
        <v>#DIV/0!</v>
      </c>
      <c r="J297" s="243"/>
    </row>
    <row r="298" spans="1:10">
      <c r="A298" s="706" t="s">
        <v>1564</v>
      </c>
      <c r="B298" s="711" t="s">
        <v>1565</v>
      </c>
      <c r="C298" s="708">
        <v>0</v>
      </c>
      <c r="D298" s="1437">
        <v>0</v>
      </c>
      <c r="E298" s="704" t="e">
        <f t="shared" si="4"/>
        <v>#DIV/0!</v>
      </c>
      <c r="J298" s="243"/>
    </row>
    <row r="299" spans="1:10">
      <c r="A299" s="706" t="s">
        <v>1566</v>
      </c>
      <c r="B299" s="711" t="s">
        <v>1567</v>
      </c>
      <c r="C299" s="708">
        <v>2</v>
      </c>
      <c r="D299" s="1437">
        <v>3</v>
      </c>
      <c r="E299" s="704">
        <f t="shared" si="4"/>
        <v>150</v>
      </c>
      <c r="J299" s="243"/>
    </row>
    <row r="300" spans="1:10">
      <c r="A300" s="706" t="s">
        <v>1568</v>
      </c>
      <c r="B300" s="711" t="s">
        <v>1586</v>
      </c>
      <c r="C300" s="708">
        <v>36</v>
      </c>
      <c r="D300" s="1437">
        <v>17</v>
      </c>
      <c r="E300" s="704">
        <f t="shared" si="4"/>
        <v>47.222222222222221</v>
      </c>
      <c r="J300" s="243"/>
    </row>
    <row r="301" spans="1:10">
      <c r="A301" s="706" t="s">
        <v>1587</v>
      </c>
      <c r="B301" s="711" t="s">
        <v>1588</v>
      </c>
      <c r="C301" s="708">
        <v>18</v>
      </c>
      <c r="D301" s="1437">
        <v>23</v>
      </c>
      <c r="E301" s="704">
        <f t="shared" si="4"/>
        <v>127.77777777777777</v>
      </c>
      <c r="J301" s="243"/>
    </row>
    <row r="302" spans="1:10">
      <c r="A302" s="706" t="s">
        <v>1589</v>
      </c>
      <c r="B302" s="711" t="s">
        <v>1590</v>
      </c>
      <c r="C302" s="708">
        <v>69</v>
      </c>
      <c r="D302" s="1437">
        <v>71</v>
      </c>
      <c r="E302" s="704">
        <f t="shared" si="4"/>
        <v>102.89855072463767</v>
      </c>
      <c r="J302" s="243"/>
    </row>
    <row r="303" spans="1:10">
      <c r="A303" s="706" t="s">
        <v>1591</v>
      </c>
      <c r="B303" s="711" t="s">
        <v>1592</v>
      </c>
      <c r="C303" s="708">
        <v>1</v>
      </c>
      <c r="D303" s="1437">
        <v>1</v>
      </c>
      <c r="E303" s="704">
        <f t="shared" si="4"/>
        <v>100</v>
      </c>
      <c r="J303" s="243"/>
    </row>
    <row r="304" spans="1:10">
      <c r="A304" s="706" t="s">
        <v>1593</v>
      </c>
      <c r="B304" s="711" t="s">
        <v>1594</v>
      </c>
      <c r="C304" s="708">
        <v>4</v>
      </c>
      <c r="D304" s="1437">
        <v>3</v>
      </c>
      <c r="E304" s="704">
        <f t="shared" si="4"/>
        <v>75</v>
      </c>
      <c r="J304" s="243"/>
    </row>
    <row r="305" spans="1:10">
      <c r="A305" s="706" t="s">
        <v>1595</v>
      </c>
      <c r="B305" s="711" t="s">
        <v>1596</v>
      </c>
      <c r="C305" s="708">
        <v>1</v>
      </c>
      <c r="D305" s="1437">
        <v>0</v>
      </c>
      <c r="E305" s="704">
        <f t="shared" si="4"/>
        <v>0</v>
      </c>
      <c r="J305" s="243"/>
    </row>
    <row r="306" spans="1:10">
      <c r="A306" s="706" t="s">
        <v>1597</v>
      </c>
      <c r="B306" s="711" t="s">
        <v>1598</v>
      </c>
      <c r="C306" s="708">
        <v>4</v>
      </c>
      <c r="D306" s="1437">
        <v>2</v>
      </c>
      <c r="E306" s="704">
        <f t="shared" si="4"/>
        <v>50</v>
      </c>
      <c r="J306" s="243"/>
    </row>
    <row r="307" spans="1:10">
      <c r="A307" s="706" t="s">
        <v>1599</v>
      </c>
      <c r="B307" s="711" t="s">
        <v>3977</v>
      </c>
      <c r="C307" s="708">
        <v>4</v>
      </c>
      <c r="D307" s="1437">
        <v>0</v>
      </c>
      <c r="E307" s="704">
        <f t="shared" si="4"/>
        <v>0</v>
      </c>
      <c r="J307" s="243"/>
    </row>
    <row r="308" spans="1:10">
      <c r="A308" s="706" t="s">
        <v>3978</v>
      </c>
      <c r="B308" s="711" t="s">
        <v>3979</v>
      </c>
      <c r="C308" s="708">
        <v>32</v>
      </c>
      <c r="D308" s="1437">
        <v>24</v>
      </c>
      <c r="E308" s="704">
        <f t="shared" si="4"/>
        <v>75</v>
      </c>
      <c r="J308" s="243"/>
    </row>
    <row r="309" spans="1:10">
      <c r="A309" s="706" t="s">
        <v>3980</v>
      </c>
      <c r="B309" s="711" t="s">
        <v>3981</v>
      </c>
      <c r="C309" s="708">
        <v>74</v>
      </c>
      <c r="D309" s="1437">
        <v>17</v>
      </c>
      <c r="E309" s="704">
        <f t="shared" si="4"/>
        <v>22.972972972972975</v>
      </c>
      <c r="J309" s="243"/>
    </row>
    <row r="310" spans="1:10" ht="25.5">
      <c r="A310" s="706" t="s">
        <v>3982</v>
      </c>
      <c r="B310" s="711" t="s">
        <v>3983</v>
      </c>
      <c r="C310" s="708">
        <v>21</v>
      </c>
      <c r="D310" s="1437">
        <v>11</v>
      </c>
      <c r="E310" s="704">
        <f t="shared" si="4"/>
        <v>52.380952380952387</v>
      </c>
      <c r="J310" s="243"/>
    </row>
    <row r="311" spans="1:10" ht="25.5">
      <c r="A311" s="706" t="s">
        <v>3984</v>
      </c>
      <c r="B311" s="711" t="s">
        <v>3985</v>
      </c>
      <c r="C311" s="708">
        <v>270</v>
      </c>
      <c r="D311" s="1437">
        <v>94</v>
      </c>
      <c r="E311" s="704">
        <f t="shared" si="4"/>
        <v>34.814814814814817</v>
      </c>
      <c r="J311" s="243"/>
    </row>
    <row r="312" spans="1:10">
      <c r="A312" s="706" t="s">
        <v>3986</v>
      </c>
      <c r="B312" s="711" t="s">
        <v>3987</v>
      </c>
      <c r="C312" s="708">
        <v>17</v>
      </c>
      <c r="D312" s="1437">
        <v>13</v>
      </c>
      <c r="E312" s="704">
        <f t="shared" si="4"/>
        <v>76.470588235294116</v>
      </c>
      <c r="J312" s="243"/>
    </row>
    <row r="313" spans="1:10">
      <c r="A313" s="706" t="s">
        <v>3988</v>
      </c>
      <c r="B313" s="711" t="s">
        <v>3989</v>
      </c>
      <c r="C313" s="708">
        <v>146</v>
      </c>
      <c r="D313" s="1437">
        <v>86</v>
      </c>
      <c r="E313" s="704">
        <f t="shared" si="4"/>
        <v>58.904109589041099</v>
      </c>
      <c r="J313" s="243"/>
    </row>
    <row r="314" spans="1:10">
      <c r="A314" s="724">
        <v>7</v>
      </c>
      <c r="B314" s="727" t="s">
        <v>3990</v>
      </c>
      <c r="C314" s="710"/>
      <c r="D314" s="975"/>
      <c r="E314" s="734"/>
      <c r="J314" s="243"/>
    </row>
    <row r="315" spans="1:10">
      <c r="A315" s="706" t="s">
        <v>3991</v>
      </c>
      <c r="B315" s="711" t="s">
        <v>3992</v>
      </c>
      <c r="C315" s="708">
        <v>0</v>
      </c>
      <c r="D315" s="1437">
        <v>1</v>
      </c>
      <c r="E315" s="704" t="e">
        <f t="shared" si="4"/>
        <v>#DIV/0!</v>
      </c>
      <c r="J315" s="243"/>
    </row>
    <row r="316" spans="1:10">
      <c r="A316" s="706" t="s">
        <v>3993</v>
      </c>
      <c r="B316" s="711" t="s">
        <v>3994</v>
      </c>
      <c r="C316" s="708">
        <v>0</v>
      </c>
      <c r="D316" s="1437">
        <v>0</v>
      </c>
      <c r="E316" s="704" t="e">
        <f t="shared" si="4"/>
        <v>#DIV/0!</v>
      </c>
      <c r="J316" s="243"/>
    </row>
    <row r="317" spans="1:10">
      <c r="A317" s="706" t="s">
        <v>3995</v>
      </c>
      <c r="B317" s="711" t="s">
        <v>3996</v>
      </c>
      <c r="C317" s="708">
        <v>1</v>
      </c>
      <c r="D317" s="1437">
        <v>3</v>
      </c>
      <c r="E317" s="704">
        <f t="shared" si="4"/>
        <v>300</v>
      </c>
      <c r="J317" s="243"/>
    </row>
    <row r="318" spans="1:10">
      <c r="A318" s="706" t="s">
        <v>3997</v>
      </c>
      <c r="B318" s="711" t="s">
        <v>3998</v>
      </c>
      <c r="C318" s="708">
        <v>3</v>
      </c>
      <c r="D318" s="1437">
        <v>1</v>
      </c>
      <c r="E318" s="704">
        <f t="shared" si="4"/>
        <v>33.333333333333329</v>
      </c>
      <c r="J318" s="243"/>
    </row>
    <row r="319" spans="1:10">
      <c r="A319" s="706" t="s">
        <v>3999</v>
      </c>
      <c r="B319" s="711" t="s">
        <v>4000</v>
      </c>
      <c r="C319" s="708">
        <v>5</v>
      </c>
      <c r="D319" s="1437">
        <v>8</v>
      </c>
      <c r="E319" s="704">
        <f t="shared" si="4"/>
        <v>160</v>
      </c>
      <c r="J319" s="243"/>
    </row>
    <row r="320" spans="1:10">
      <c r="A320" s="706" t="s">
        <v>4001</v>
      </c>
      <c r="B320" s="711" t="s">
        <v>4002</v>
      </c>
      <c r="C320" s="708">
        <v>0</v>
      </c>
      <c r="D320" s="1437">
        <v>0</v>
      </c>
      <c r="E320" s="704" t="e">
        <f t="shared" si="4"/>
        <v>#DIV/0!</v>
      </c>
      <c r="J320" s="243"/>
    </row>
    <row r="321" spans="1:10">
      <c r="A321" s="706" t="s">
        <v>4003</v>
      </c>
      <c r="B321" s="711" t="s">
        <v>4004</v>
      </c>
      <c r="C321" s="708">
        <v>1</v>
      </c>
      <c r="D321" s="1437">
        <v>2</v>
      </c>
      <c r="E321" s="704">
        <f t="shared" si="4"/>
        <v>200</v>
      </c>
      <c r="J321" s="243"/>
    </row>
    <row r="322" spans="1:10">
      <c r="A322" s="706" t="s">
        <v>4005</v>
      </c>
      <c r="B322" s="716" t="s">
        <v>4006</v>
      </c>
      <c r="C322" s="708">
        <v>3</v>
      </c>
      <c r="D322" s="1437">
        <v>2</v>
      </c>
      <c r="E322" s="704">
        <f t="shared" si="4"/>
        <v>66.666666666666657</v>
      </c>
      <c r="J322" s="243"/>
    </row>
    <row r="323" spans="1:10">
      <c r="A323" s="706" t="s">
        <v>4007</v>
      </c>
      <c r="B323" s="716" t="s">
        <v>4008</v>
      </c>
      <c r="C323" s="708">
        <v>3</v>
      </c>
      <c r="D323" s="1437">
        <v>4</v>
      </c>
      <c r="E323" s="704">
        <f t="shared" si="4"/>
        <v>133.33333333333331</v>
      </c>
      <c r="J323" s="243"/>
    </row>
    <row r="324" spans="1:10" ht="26.25">
      <c r="A324" s="706" t="s">
        <v>4009</v>
      </c>
      <c r="B324" s="711" t="s">
        <v>98</v>
      </c>
      <c r="C324" s="708">
        <v>0</v>
      </c>
      <c r="D324" s="1437">
        <v>1</v>
      </c>
      <c r="E324" s="704" t="e">
        <f t="shared" si="4"/>
        <v>#DIV/0!</v>
      </c>
      <c r="J324" s="243"/>
    </row>
    <row r="325" spans="1:10" ht="26.25">
      <c r="A325" s="706" t="s">
        <v>4010</v>
      </c>
      <c r="B325" s="711" t="s">
        <v>99</v>
      </c>
      <c r="C325" s="708">
        <v>18</v>
      </c>
      <c r="D325" s="1437">
        <v>16</v>
      </c>
      <c r="E325" s="704">
        <f t="shared" si="4"/>
        <v>88.888888888888886</v>
      </c>
      <c r="J325" s="243"/>
    </row>
    <row r="326" spans="1:10" ht="25.5">
      <c r="A326" s="706" t="s">
        <v>4011</v>
      </c>
      <c r="B326" s="711" t="s">
        <v>4012</v>
      </c>
      <c r="C326" s="708">
        <v>6</v>
      </c>
      <c r="D326" s="1437">
        <v>1</v>
      </c>
      <c r="E326" s="704">
        <f t="shared" si="4"/>
        <v>16.666666666666664</v>
      </c>
      <c r="J326" s="243"/>
    </row>
    <row r="327" spans="1:10" ht="25.5">
      <c r="A327" s="706" t="s">
        <v>4013</v>
      </c>
      <c r="B327" s="711" t="s">
        <v>4014</v>
      </c>
      <c r="C327" s="708">
        <v>49</v>
      </c>
      <c r="D327" s="1437">
        <v>27</v>
      </c>
      <c r="E327" s="704">
        <f t="shared" si="4"/>
        <v>55.102040816326522</v>
      </c>
      <c r="J327" s="243"/>
    </row>
    <row r="328" spans="1:10">
      <c r="A328" s="706" t="s">
        <v>4015</v>
      </c>
      <c r="B328" s="716" t="s">
        <v>4016</v>
      </c>
      <c r="C328" s="708">
        <v>0</v>
      </c>
      <c r="D328" s="1437">
        <v>0</v>
      </c>
      <c r="E328" s="704" t="e">
        <f t="shared" si="4"/>
        <v>#DIV/0!</v>
      </c>
      <c r="J328" s="243"/>
    </row>
    <row r="329" spans="1:10">
      <c r="A329" s="706" t="s">
        <v>4017</v>
      </c>
      <c r="B329" s="716" t="s">
        <v>4018</v>
      </c>
      <c r="C329" s="708">
        <v>0</v>
      </c>
      <c r="D329" s="1437">
        <v>0</v>
      </c>
      <c r="E329" s="704" t="e">
        <f t="shared" ref="E329:E392" si="5">SUM(D329/C329*100)</f>
        <v>#DIV/0!</v>
      </c>
      <c r="J329" s="243"/>
    </row>
    <row r="330" spans="1:10">
      <c r="A330" s="706" t="s">
        <v>4019</v>
      </c>
      <c r="B330" s="711" t="s">
        <v>4020</v>
      </c>
      <c r="C330" s="708">
        <v>0</v>
      </c>
      <c r="D330" s="1437">
        <v>0</v>
      </c>
      <c r="E330" s="704" t="e">
        <f t="shared" si="5"/>
        <v>#DIV/0!</v>
      </c>
      <c r="J330" s="243"/>
    </row>
    <row r="331" spans="1:10">
      <c r="A331" s="706" t="s">
        <v>4021</v>
      </c>
      <c r="B331" s="711" t="s">
        <v>4022</v>
      </c>
      <c r="C331" s="708">
        <v>2</v>
      </c>
      <c r="D331" s="1437">
        <v>1</v>
      </c>
      <c r="E331" s="704">
        <f t="shared" si="5"/>
        <v>50</v>
      </c>
      <c r="J331" s="243"/>
    </row>
    <row r="332" spans="1:10">
      <c r="A332" s="706" t="s">
        <v>4023</v>
      </c>
      <c r="B332" s="711" t="s">
        <v>4024</v>
      </c>
      <c r="C332" s="708">
        <v>4</v>
      </c>
      <c r="D332" s="1437">
        <v>2</v>
      </c>
      <c r="E332" s="704">
        <f t="shared" si="5"/>
        <v>50</v>
      </c>
      <c r="J332" s="243"/>
    </row>
    <row r="333" spans="1:10">
      <c r="A333" s="706" t="s">
        <v>4025</v>
      </c>
      <c r="B333" s="711" t="s">
        <v>4026</v>
      </c>
      <c r="C333" s="708">
        <v>12</v>
      </c>
      <c r="D333" s="1437">
        <v>1</v>
      </c>
      <c r="E333" s="704">
        <f t="shared" si="5"/>
        <v>8.3333333333333321</v>
      </c>
      <c r="J333" s="243"/>
    </row>
    <row r="334" spans="1:10">
      <c r="A334" s="706" t="s">
        <v>4027</v>
      </c>
      <c r="B334" s="711" t="s">
        <v>4028</v>
      </c>
      <c r="C334" s="708">
        <v>3</v>
      </c>
      <c r="D334" s="1437">
        <v>2</v>
      </c>
      <c r="E334" s="704">
        <f t="shared" si="5"/>
        <v>66.666666666666657</v>
      </c>
      <c r="J334" s="243"/>
    </row>
    <row r="335" spans="1:10" ht="25.5">
      <c r="A335" s="706" t="s">
        <v>4029</v>
      </c>
      <c r="B335" s="711" t="s">
        <v>4134</v>
      </c>
      <c r="C335" s="708">
        <v>2</v>
      </c>
      <c r="D335" s="1437">
        <v>1</v>
      </c>
      <c r="E335" s="704">
        <f t="shared" si="5"/>
        <v>50</v>
      </c>
      <c r="J335" s="243"/>
    </row>
    <row r="336" spans="1:10" ht="25.5">
      <c r="A336" s="706" t="s">
        <v>4135</v>
      </c>
      <c r="B336" s="711" t="s">
        <v>4136</v>
      </c>
      <c r="C336" s="708">
        <v>22</v>
      </c>
      <c r="D336" s="1437">
        <v>10</v>
      </c>
      <c r="E336" s="704">
        <f t="shared" si="5"/>
        <v>45.454545454545453</v>
      </c>
      <c r="J336" s="243"/>
    </row>
    <row r="337" spans="1:10">
      <c r="A337" s="706" t="s">
        <v>4137</v>
      </c>
      <c r="B337" s="711" t="s">
        <v>220</v>
      </c>
      <c r="C337" s="708">
        <v>10</v>
      </c>
      <c r="D337" s="1437">
        <v>9</v>
      </c>
      <c r="E337" s="704">
        <f t="shared" si="5"/>
        <v>90</v>
      </c>
      <c r="J337" s="243"/>
    </row>
    <row r="338" spans="1:10">
      <c r="A338" s="706" t="s">
        <v>221</v>
      </c>
      <c r="B338" s="711" t="s">
        <v>222</v>
      </c>
      <c r="C338" s="708">
        <v>47</v>
      </c>
      <c r="D338" s="1437">
        <v>22</v>
      </c>
      <c r="E338" s="704">
        <f t="shared" si="5"/>
        <v>46.808510638297875</v>
      </c>
      <c r="J338" s="243"/>
    </row>
    <row r="339" spans="1:10" ht="25.5">
      <c r="A339" s="706" t="s">
        <v>223</v>
      </c>
      <c r="B339" s="711" t="s">
        <v>224</v>
      </c>
      <c r="C339" s="708">
        <v>20</v>
      </c>
      <c r="D339" s="1437">
        <v>5</v>
      </c>
      <c r="E339" s="704">
        <f t="shared" si="5"/>
        <v>25</v>
      </c>
      <c r="J339" s="243"/>
    </row>
    <row r="340" spans="1:10" ht="25.5">
      <c r="A340" s="706" t="s">
        <v>225</v>
      </c>
      <c r="B340" s="711" t="s">
        <v>226</v>
      </c>
      <c r="C340" s="708">
        <v>30</v>
      </c>
      <c r="D340" s="1437">
        <v>16</v>
      </c>
      <c r="E340" s="704">
        <f t="shared" si="5"/>
        <v>53.333333333333336</v>
      </c>
      <c r="J340" s="243"/>
    </row>
    <row r="341" spans="1:10">
      <c r="A341" s="706" t="s">
        <v>227</v>
      </c>
      <c r="B341" s="711" t="s">
        <v>228</v>
      </c>
      <c r="C341" s="708">
        <v>23</v>
      </c>
      <c r="D341" s="1437">
        <v>14</v>
      </c>
      <c r="E341" s="704">
        <f t="shared" si="5"/>
        <v>60.869565217391312</v>
      </c>
      <c r="J341" s="243"/>
    </row>
    <row r="342" spans="1:10">
      <c r="A342" s="706" t="s">
        <v>229</v>
      </c>
      <c r="B342" s="711" t="s">
        <v>230</v>
      </c>
      <c r="C342" s="708">
        <v>56</v>
      </c>
      <c r="D342" s="1437">
        <v>47</v>
      </c>
      <c r="E342" s="704">
        <f t="shared" si="5"/>
        <v>83.928571428571431</v>
      </c>
      <c r="J342" s="243"/>
    </row>
    <row r="343" spans="1:10">
      <c r="A343" s="724">
        <v>8</v>
      </c>
      <c r="B343" s="727" t="s">
        <v>231</v>
      </c>
      <c r="C343" s="710"/>
      <c r="D343" s="975"/>
      <c r="E343" s="734"/>
      <c r="J343" s="243"/>
    </row>
    <row r="344" spans="1:10" ht="25.5">
      <c r="A344" s="706" t="s">
        <v>232</v>
      </c>
      <c r="B344" s="716" t="s">
        <v>233</v>
      </c>
      <c r="C344" s="708">
        <v>0</v>
      </c>
      <c r="D344" s="1437">
        <v>0</v>
      </c>
      <c r="E344" s="704" t="e">
        <f t="shared" si="5"/>
        <v>#DIV/0!</v>
      </c>
      <c r="J344" s="243"/>
    </row>
    <row r="345" spans="1:10" ht="25.5">
      <c r="A345" s="706" t="s">
        <v>234</v>
      </c>
      <c r="B345" s="716" t="s">
        <v>235</v>
      </c>
      <c r="C345" s="708">
        <v>0</v>
      </c>
      <c r="D345" s="1437">
        <v>0</v>
      </c>
      <c r="E345" s="704" t="e">
        <f t="shared" si="5"/>
        <v>#DIV/0!</v>
      </c>
      <c r="J345" s="243"/>
    </row>
    <row r="346" spans="1:10">
      <c r="A346" s="706" t="s">
        <v>236</v>
      </c>
      <c r="B346" s="711" t="s">
        <v>237</v>
      </c>
      <c r="C346" s="708">
        <v>0</v>
      </c>
      <c r="D346" s="1437">
        <v>0</v>
      </c>
      <c r="E346" s="704" t="e">
        <f t="shared" si="5"/>
        <v>#DIV/0!</v>
      </c>
      <c r="J346" s="243"/>
    </row>
    <row r="347" spans="1:10">
      <c r="A347" s="706" t="s">
        <v>238</v>
      </c>
      <c r="B347" s="711" t="s">
        <v>239</v>
      </c>
      <c r="C347" s="708">
        <v>0</v>
      </c>
      <c r="D347" s="1437">
        <v>0</v>
      </c>
      <c r="E347" s="704" t="e">
        <f t="shared" si="5"/>
        <v>#DIV/0!</v>
      </c>
      <c r="J347" s="243"/>
    </row>
    <row r="348" spans="1:10">
      <c r="A348" s="712" t="s">
        <v>240</v>
      </c>
      <c r="B348" s="716" t="s">
        <v>241</v>
      </c>
      <c r="C348" s="708">
        <v>5</v>
      </c>
      <c r="D348" s="1437">
        <v>1</v>
      </c>
      <c r="E348" s="704">
        <f t="shared" si="5"/>
        <v>20</v>
      </c>
      <c r="J348" s="243"/>
    </row>
    <row r="349" spans="1:10">
      <c r="A349" s="712" t="s">
        <v>242</v>
      </c>
      <c r="B349" s="716" t="s">
        <v>243</v>
      </c>
      <c r="C349" s="708">
        <v>77</v>
      </c>
      <c r="D349" s="1437">
        <v>51</v>
      </c>
      <c r="E349" s="704">
        <f t="shared" si="5"/>
        <v>66.233766233766232</v>
      </c>
      <c r="J349" s="243"/>
    </row>
    <row r="350" spans="1:10">
      <c r="A350" s="712" t="s">
        <v>244</v>
      </c>
      <c r="B350" s="716" t="s">
        <v>245</v>
      </c>
      <c r="C350" s="708">
        <v>0</v>
      </c>
      <c r="D350" s="1437">
        <v>0</v>
      </c>
      <c r="E350" s="704" t="e">
        <f t="shared" si="5"/>
        <v>#DIV/0!</v>
      </c>
      <c r="J350" s="243"/>
    </row>
    <row r="351" spans="1:10">
      <c r="A351" s="712" t="s">
        <v>246</v>
      </c>
      <c r="B351" s="716" t="s">
        <v>2012</v>
      </c>
      <c r="C351" s="708">
        <v>0</v>
      </c>
      <c r="D351" s="1437">
        <v>4</v>
      </c>
      <c r="E351" s="704" t="e">
        <f t="shared" si="5"/>
        <v>#DIV/0!</v>
      </c>
      <c r="J351" s="243"/>
    </row>
    <row r="352" spans="1:10">
      <c r="A352" s="718" t="s">
        <v>4732</v>
      </c>
      <c r="B352" s="714" t="s">
        <v>4733</v>
      </c>
      <c r="C352" s="708">
        <v>0</v>
      </c>
      <c r="D352" s="709"/>
      <c r="E352" s="704" t="e">
        <f t="shared" si="5"/>
        <v>#DIV/0!</v>
      </c>
      <c r="J352" s="243"/>
    </row>
    <row r="353" spans="1:10">
      <c r="A353" s="706" t="s">
        <v>2013</v>
      </c>
      <c r="B353" s="711" t="s">
        <v>2014</v>
      </c>
      <c r="C353" s="708">
        <v>0</v>
      </c>
      <c r="D353" s="1437">
        <v>0</v>
      </c>
      <c r="E353" s="704" t="e">
        <f t="shared" si="5"/>
        <v>#DIV/0!</v>
      </c>
      <c r="J353" s="243"/>
    </row>
    <row r="354" spans="1:10">
      <c r="A354" s="706" t="s">
        <v>2015</v>
      </c>
      <c r="B354" s="711" t="s">
        <v>1179</v>
      </c>
      <c r="C354" s="708">
        <v>0</v>
      </c>
      <c r="D354" s="1437">
        <v>0</v>
      </c>
      <c r="E354" s="704" t="e">
        <f t="shared" si="5"/>
        <v>#DIV/0!</v>
      </c>
      <c r="J354" s="243"/>
    </row>
    <row r="355" spans="1:10">
      <c r="A355" s="706" t="s">
        <v>1180</v>
      </c>
      <c r="B355" s="711" t="s">
        <v>1181</v>
      </c>
      <c r="C355" s="708">
        <v>0</v>
      </c>
      <c r="D355" s="1437">
        <v>0</v>
      </c>
      <c r="E355" s="704" t="e">
        <f t="shared" si="5"/>
        <v>#DIV/0!</v>
      </c>
      <c r="J355" s="243"/>
    </row>
    <row r="356" spans="1:10">
      <c r="A356" s="706" t="s">
        <v>1182</v>
      </c>
      <c r="B356" s="711" t="s">
        <v>1183</v>
      </c>
      <c r="C356" s="708">
        <v>1</v>
      </c>
      <c r="D356" s="1437">
        <v>0</v>
      </c>
      <c r="E356" s="704">
        <f t="shared" si="5"/>
        <v>0</v>
      </c>
      <c r="J356" s="243"/>
    </row>
    <row r="357" spans="1:10">
      <c r="A357" s="706" t="s">
        <v>1184</v>
      </c>
      <c r="B357" s="711" t="s">
        <v>1185</v>
      </c>
      <c r="C357" s="708">
        <v>5</v>
      </c>
      <c r="D357" s="1437">
        <v>3</v>
      </c>
      <c r="E357" s="704">
        <f t="shared" si="5"/>
        <v>60</v>
      </c>
      <c r="J357" s="243"/>
    </row>
    <row r="358" spans="1:10">
      <c r="A358" s="706" t="s">
        <v>1186</v>
      </c>
      <c r="B358" s="711" t="s">
        <v>1187</v>
      </c>
      <c r="C358" s="708">
        <v>72</v>
      </c>
      <c r="D358" s="1437">
        <v>56</v>
      </c>
      <c r="E358" s="704">
        <f t="shared" si="5"/>
        <v>77.777777777777786</v>
      </c>
      <c r="J358" s="243"/>
    </row>
    <row r="359" spans="1:10">
      <c r="A359" s="706" t="s">
        <v>1188</v>
      </c>
      <c r="B359" s="711" t="s">
        <v>1189</v>
      </c>
      <c r="C359" s="708">
        <v>0</v>
      </c>
      <c r="D359" s="1437">
        <v>0</v>
      </c>
      <c r="E359" s="704" t="e">
        <f t="shared" si="5"/>
        <v>#DIV/0!</v>
      </c>
      <c r="J359" s="243"/>
    </row>
    <row r="360" spans="1:10">
      <c r="A360" s="706" t="s">
        <v>1190</v>
      </c>
      <c r="B360" s="711" t="s">
        <v>1189</v>
      </c>
      <c r="C360" s="708">
        <v>0</v>
      </c>
      <c r="D360" s="1437">
        <v>0</v>
      </c>
      <c r="E360" s="704" t="e">
        <f t="shared" si="5"/>
        <v>#DIV/0!</v>
      </c>
      <c r="J360" s="243"/>
    </row>
    <row r="361" spans="1:10">
      <c r="A361" s="706" t="s">
        <v>1191</v>
      </c>
      <c r="B361" s="711" t="s">
        <v>1192</v>
      </c>
      <c r="C361" s="708">
        <v>0</v>
      </c>
      <c r="D361" s="1437">
        <v>0</v>
      </c>
      <c r="E361" s="704" t="e">
        <f t="shared" si="5"/>
        <v>#DIV/0!</v>
      </c>
      <c r="J361" s="243"/>
    </row>
    <row r="362" spans="1:10">
      <c r="A362" s="706" t="s">
        <v>1193</v>
      </c>
      <c r="B362" s="711" t="s">
        <v>1194</v>
      </c>
      <c r="C362" s="708">
        <v>0</v>
      </c>
      <c r="D362" s="1437">
        <v>0</v>
      </c>
      <c r="E362" s="704" t="e">
        <f t="shared" si="5"/>
        <v>#DIV/0!</v>
      </c>
      <c r="J362" s="243"/>
    </row>
    <row r="363" spans="1:10">
      <c r="A363" s="706" t="s">
        <v>1195</v>
      </c>
      <c r="B363" s="711" t="s">
        <v>1196</v>
      </c>
      <c r="C363" s="708">
        <v>0</v>
      </c>
      <c r="D363" s="1437">
        <v>1</v>
      </c>
      <c r="E363" s="704" t="e">
        <f t="shared" si="5"/>
        <v>#DIV/0!</v>
      </c>
      <c r="J363" s="243"/>
    </row>
    <row r="364" spans="1:10" ht="25.5">
      <c r="A364" s="706" t="s">
        <v>1197</v>
      </c>
      <c r="B364" s="711" t="s">
        <v>2669</v>
      </c>
      <c r="C364" s="708">
        <v>1</v>
      </c>
      <c r="D364" s="1437">
        <v>0</v>
      </c>
      <c r="E364" s="704">
        <f t="shared" si="5"/>
        <v>0</v>
      </c>
      <c r="J364" s="243"/>
    </row>
    <row r="365" spans="1:10" ht="25.5">
      <c r="A365" s="706" t="s">
        <v>2670</v>
      </c>
      <c r="B365" s="711" t="s">
        <v>2671</v>
      </c>
      <c r="C365" s="708">
        <v>1</v>
      </c>
      <c r="D365" s="1437">
        <v>0</v>
      </c>
      <c r="E365" s="704">
        <f t="shared" si="5"/>
        <v>0</v>
      </c>
      <c r="J365" s="243"/>
    </row>
    <row r="366" spans="1:10" ht="25.5">
      <c r="A366" s="706" t="s">
        <v>2672</v>
      </c>
      <c r="B366" s="711" t="s">
        <v>2673</v>
      </c>
      <c r="C366" s="708">
        <v>5</v>
      </c>
      <c r="D366" s="1437">
        <v>0</v>
      </c>
      <c r="E366" s="704">
        <f t="shared" si="5"/>
        <v>0</v>
      </c>
      <c r="J366" s="243"/>
    </row>
    <row r="367" spans="1:10">
      <c r="A367" s="706" t="s">
        <v>2674</v>
      </c>
      <c r="B367" s="711" t="s">
        <v>2675</v>
      </c>
      <c r="C367" s="708">
        <v>2</v>
      </c>
      <c r="D367" s="1437">
        <v>0</v>
      </c>
      <c r="E367" s="704">
        <f t="shared" si="5"/>
        <v>0</v>
      </c>
      <c r="J367" s="243"/>
    </row>
    <row r="368" spans="1:10">
      <c r="A368" s="706" t="s">
        <v>2676</v>
      </c>
      <c r="B368" s="711" t="s">
        <v>2677</v>
      </c>
      <c r="C368" s="708">
        <v>5</v>
      </c>
      <c r="D368" s="1437">
        <v>5</v>
      </c>
      <c r="E368" s="704">
        <f t="shared" si="5"/>
        <v>100</v>
      </c>
      <c r="J368" s="243"/>
    </row>
    <row r="369" spans="1:10">
      <c r="A369" s="706" t="s">
        <v>2678</v>
      </c>
      <c r="B369" s="711" t="s">
        <v>2679</v>
      </c>
      <c r="C369" s="708">
        <v>0</v>
      </c>
      <c r="D369" s="1437">
        <v>0</v>
      </c>
      <c r="E369" s="704" t="e">
        <f t="shared" si="5"/>
        <v>#DIV/0!</v>
      </c>
      <c r="J369" s="243"/>
    </row>
    <row r="370" spans="1:10">
      <c r="A370" s="706" t="s">
        <v>2680</v>
      </c>
      <c r="B370" s="711" t="s">
        <v>2681</v>
      </c>
      <c r="C370" s="708">
        <v>1</v>
      </c>
      <c r="D370" s="1437">
        <v>0</v>
      </c>
      <c r="E370" s="704">
        <f t="shared" si="5"/>
        <v>0</v>
      </c>
      <c r="J370" s="243"/>
    </row>
    <row r="371" spans="1:10">
      <c r="A371" s="706" t="s">
        <v>2682</v>
      </c>
      <c r="B371" s="716" t="s">
        <v>2683</v>
      </c>
      <c r="C371" s="708">
        <v>0</v>
      </c>
      <c r="D371" s="1437">
        <v>0</v>
      </c>
      <c r="E371" s="704" t="e">
        <f t="shared" si="5"/>
        <v>#DIV/0!</v>
      </c>
      <c r="J371" s="243"/>
    </row>
    <row r="372" spans="1:10">
      <c r="A372" s="706" t="s">
        <v>2684</v>
      </c>
      <c r="B372" s="716" t="s">
        <v>2685</v>
      </c>
      <c r="C372" s="708">
        <v>0</v>
      </c>
      <c r="D372" s="1437">
        <v>0</v>
      </c>
      <c r="E372" s="704" t="e">
        <f t="shared" si="5"/>
        <v>#DIV/0!</v>
      </c>
      <c r="J372" s="243"/>
    </row>
    <row r="373" spans="1:10">
      <c r="A373" s="706" t="s">
        <v>2686</v>
      </c>
      <c r="B373" s="711" t="s">
        <v>2687</v>
      </c>
      <c r="C373" s="708">
        <v>3</v>
      </c>
      <c r="D373" s="1437">
        <v>2</v>
      </c>
      <c r="E373" s="704">
        <f t="shared" si="5"/>
        <v>66.666666666666657</v>
      </c>
      <c r="J373" s="243"/>
    </row>
    <row r="374" spans="1:10">
      <c r="A374" s="706" t="s">
        <v>2688</v>
      </c>
      <c r="B374" s="716" t="s">
        <v>2689</v>
      </c>
      <c r="C374" s="708">
        <v>0</v>
      </c>
      <c r="D374" s="1437">
        <v>0</v>
      </c>
      <c r="E374" s="704" t="e">
        <f t="shared" si="5"/>
        <v>#DIV/0!</v>
      </c>
      <c r="J374" s="243"/>
    </row>
    <row r="375" spans="1:10">
      <c r="A375" s="706" t="s">
        <v>2690</v>
      </c>
      <c r="B375" s="716" t="s">
        <v>2691</v>
      </c>
      <c r="C375" s="708">
        <v>4</v>
      </c>
      <c r="D375" s="1437">
        <v>2</v>
      </c>
      <c r="E375" s="704">
        <f t="shared" si="5"/>
        <v>50</v>
      </c>
      <c r="J375" s="243"/>
    </row>
    <row r="376" spans="1:10">
      <c r="A376" s="706" t="s">
        <v>2692</v>
      </c>
      <c r="B376" s="711" t="s">
        <v>2693</v>
      </c>
      <c r="C376" s="708">
        <v>3</v>
      </c>
      <c r="D376" s="1437">
        <v>0</v>
      </c>
      <c r="E376" s="704">
        <f t="shared" si="5"/>
        <v>0</v>
      </c>
      <c r="J376" s="243"/>
    </row>
    <row r="377" spans="1:10">
      <c r="A377" s="706" t="s">
        <v>2694</v>
      </c>
      <c r="B377" s="711" t="s">
        <v>2695</v>
      </c>
      <c r="C377" s="708">
        <v>14</v>
      </c>
      <c r="D377" s="1437">
        <v>1</v>
      </c>
      <c r="E377" s="704">
        <f t="shared" si="5"/>
        <v>7.1428571428571423</v>
      </c>
      <c r="J377" s="243"/>
    </row>
    <row r="378" spans="1:10">
      <c r="A378" s="706" t="s">
        <v>2696</v>
      </c>
      <c r="B378" s="711" t="s">
        <v>2697</v>
      </c>
      <c r="C378" s="708">
        <v>5</v>
      </c>
      <c r="D378" s="1437">
        <v>0</v>
      </c>
      <c r="E378" s="704">
        <f t="shared" si="5"/>
        <v>0</v>
      </c>
      <c r="J378" s="243"/>
    </row>
    <row r="379" spans="1:10">
      <c r="A379" s="706" t="s">
        <v>2698</v>
      </c>
      <c r="B379" s="716" t="s">
        <v>2699</v>
      </c>
      <c r="C379" s="708">
        <v>0</v>
      </c>
      <c r="D379" s="1437">
        <v>0</v>
      </c>
      <c r="E379" s="704" t="e">
        <f t="shared" si="5"/>
        <v>#DIV/0!</v>
      </c>
      <c r="J379" s="243"/>
    </row>
    <row r="380" spans="1:10">
      <c r="A380" s="706" t="s">
        <v>2700</v>
      </c>
      <c r="B380" s="716" t="s">
        <v>2701</v>
      </c>
      <c r="C380" s="708">
        <v>0</v>
      </c>
      <c r="D380" s="1437">
        <v>0</v>
      </c>
      <c r="E380" s="704" t="e">
        <f t="shared" si="5"/>
        <v>#DIV/0!</v>
      </c>
      <c r="J380" s="243"/>
    </row>
    <row r="381" spans="1:10">
      <c r="A381" s="706" t="s">
        <v>2702</v>
      </c>
      <c r="B381" s="716" t="s">
        <v>2703</v>
      </c>
      <c r="C381" s="708">
        <v>0</v>
      </c>
      <c r="D381" s="1437">
        <v>0</v>
      </c>
      <c r="E381" s="704" t="e">
        <f t="shared" si="5"/>
        <v>#DIV/0!</v>
      </c>
      <c r="J381" s="243"/>
    </row>
    <row r="382" spans="1:10">
      <c r="A382" s="706" t="s">
        <v>2704</v>
      </c>
      <c r="B382" s="711" t="s">
        <v>2705</v>
      </c>
      <c r="C382" s="708">
        <v>1</v>
      </c>
      <c r="D382" s="1437">
        <v>0</v>
      </c>
      <c r="E382" s="704">
        <f t="shared" si="5"/>
        <v>0</v>
      </c>
      <c r="J382" s="243"/>
    </row>
    <row r="383" spans="1:10">
      <c r="A383" s="706" t="s">
        <v>2706</v>
      </c>
      <c r="B383" s="711" t="s">
        <v>2707</v>
      </c>
      <c r="C383" s="708">
        <v>10</v>
      </c>
      <c r="D383" s="1437">
        <v>3</v>
      </c>
      <c r="E383" s="704">
        <f t="shared" si="5"/>
        <v>30</v>
      </c>
      <c r="J383" s="243"/>
    </row>
    <row r="384" spans="1:10">
      <c r="A384" s="706" t="s">
        <v>2708</v>
      </c>
      <c r="B384" s="711" t="s">
        <v>2709</v>
      </c>
      <c r="C384" s="708">
        <v>1</v>
      </c>
      <c r="D384" s="1437">
        <v>0</v>
      </c>
      <c r="E384" s="704">
        <f t="shared" si="5"/>
        <v>0</v>
      </c>
      <c r="J384" s="243"/>
    </row>
    <row r="385" spans="1:10">
      <c r="A385" s="706" t="s">
        <v>2710</v>
      </c>
      <c r="B385" s="711" t="s">
        <v>3597</v>
      </c>
      <c r="C385" s="708">
        <v>2</v>
      </c>
      <c r="D385" s="1437">
        <v>1</v>
      </c>
      <c r="E385" s="704">
        <f t="shared" si="5"/>
        <v>50</v>
      </c>
      <c r="J385" s="243"/>
    </row>
    <row r="386" spans="1:10">
      <c r="A386" s="706" t="s">
        <v>3598</v>
      </c>
      <c r="B386" s="711" t="s">
        <v>3599</v>
      </c>
      <c r="C386" s="708">
        <v>0</v>
      </c>
      <c r="D386" s="1437">
        <v>0</v>
      </c>
      <c r="E386" s="704" t="e">
        <f t="shared" si="5"/>
        <v>#DIV/0!</v>
      </c>
      <c r="J386" s="243"/>
    </row>
    <row r="387" spans="1:10">
      <c r="A387" s="706" t="s">
        <v>3600</v>
      </c>
      <c r="B387" s="711" t="s">
        <v>3601</v>
      </c>
      <c r="C387" s="708">
        <v>15</v>
      </c>
      <c r="D387" s="1437">
        <v>1</v>
      </c>
      <c r="E387" s="704">
        <f t="shared" si="5"/>
        <v>6.666666666666667</v>
      </c>
      <c r="J387" s="243"/>
    </row>
    <row r="388" spans="1:10">
      <c r="A388" s="706" t="s">
        <v>3602</v>
      </c>
      <c r="B388" s="711" t="s">
        <v>3603</v>
      </c>
      <c r="C388" s="708">
        <v>0</v>
      </c>
      <c r="D388" s="1437">
        <v>0</v>
      </c>
      <c r="E388" s="704" t="e">
        <f t="shared" si="5"/>
        <v>#DIV/0!</v>
      </c>
      <c r="J388" s="243"/>
    </row>
    <row r="389" spans="1:10">
      <c r="A389" s="706" t="s">
        <v>3604</v>
      </c>
      <c r="B389" s="711" t="s">
        <v>3605</v>
      </c>
      <c r="C389" s="708">
        <v>1</v>
      </c>
      <c r="D389" s="1437">
        <v>1</v>
      </c>
      <c r="E389" s="704">
        <f t="shared" si="5"/>
        <v>100</v>
      </c>
      <c r="J389" s="243"/>
    </row>
    <row r="390" spans="1:10">
      <c r="A390" s="706" t="s">
        <v>3606</v>
      </c>
      <c r="B390" s="711" t="s">
        <v>3607</v>
      </c>
      <c r="C390" s="708">
        <v>0</v>
      </c>
      <c r="D390" s="1437">
        <v>0</v>
      </c>
      <c r="E390" s="704" t="e">
        <f t="shared" si="5"/>
        <v>#DIV/0!</v>
      </c>
      <c r="J390" s="243"/>
    </row>
    <row r="391" spans="1:10">
      <c r="A391" s="706" t="s">
        <v>3608</v>
      </c>
      <c r="B391" s="711" t="s">
        <v>3609</v>
      </c>
      <c r="C391" s="708">
        <v>0</v>
      </c>
      <c r="D391" s="1437">
        <v>0</v>
      </c>
      <c r="E391" s="704" t="e">
        <f t="shared" si="5"/>
        <v>#DIV/0!</v>
      </c>
      <c r="J391" s="243"/>
    </row>
    <row r="392" spans="1:10">
      <c r="A392" s="706" t="s">
        <v>3610</v>
      </c>
      <c r="B392" s="711" t="s">
        <v>3611</v>
      </c>
      <c r="C392" s="708">
        <v>0</v>
      </c>
      <c r="D392" s="1437">
        <v>0</v>
      </c>
      <c r="E392" s="704" t="e">
        <f t="shared" si="5"/>
        <v>#DIV/0!</v>
      </c>
      <c r="J392" s="243"/>
    </row>
    <row r="393" spans="1:10">
      <c r="A393" s="706" t="s">
        <v>3612</v>
      </c>
      <c r="B393" s="711" t="s">
        <v>3613</v>
      </c>
      <c r="C393" s="708">
        <v>0</v>
      </c>
      <c r="D393" s="1437">
        <v>3</v>
      </c>
      <c r="E393" s="704" t="e">
        <f t="shared" ref="E393:E456" si="6">SUM(D393/C393*100)</f>
        <v>#DIV/0!</v>
      </c>
      <c r="J393" s="243"/>
    </row>
    <row r="394" spans="1:10">
      <c r="A394" s="706" t="s">
        <v>3614</v>
      </c>
      <c r="B394" s="716" t="s">
        <v>3615</v>
      </c>
      <c r="C394" s="708">
        <v>0</v>
      </c>
      <c r="D394" s="1437">
        <v>0</v>
      </c>
      <c r="E394" s="704" t="e">
        <f t="shared" si="6"/>
        <v>#DIV/0!</v>
      </c>
      <c r="J394" s="243"/>
    </row>
    <row r="395" spans="1:10">
      <c r="A395" s="706" t="s">
        <v>3616</v>
      </c>
      <c r="B395" s="716" t="s">
        <v>3617</v>
      </c>
      <c r="C395" s="708">
        <v>0</v>
      </c>
      <c r="D395" s="1437">
        <v>0</v>
      </c>
      <c r="E395" s="704" t="e">
        <f t="shared" si="6"/>
        <v>#DIV/0!</v>
      </c>
      <c r="J395" s="243"/>
    </row>
    <row r="396" spans="1:10">
      <c r="A396" s="706" t="s">
        <v>3618</v>
      </c>
      <c r="B396" s="716" t="s">
        <v>3619</v>
      </c>
      <c r="C396" s="708">
        <v>0</v>
      </c>
      <c r="D396" s="1437">
        <v>0</v>
      </c>
      <c r="E396" s="704" t="e">
        <f t="shared" si="6"/>
        <v>#DIV/0!</v>
      </c>
      <c r="J396" s="243"/>
    </row>
    <row r="397" spans="1:10">
      <c r="A397" s="706" t="s">
        <v>3620</v>
      </c>
      <c r="B397" s="716" t="s">
        <v>3621</v>
      </c>
      <c r="C397" s="708">
        <v>1</v>
      </c>
      <c r="D397" s="1437">
        <v>0</v>
      </c>
      <c r="E397" s="704">
        <f t="shared" si="6"/>
        <v>0</v>
      </c>
      <c r="J397" s="243"/>
    </row>
    <row r="398" spans="1:10">
      <c r="A398" s="706" t="s">
        <v>3622</v>
      </c>
      <c r="B398" s="711" t="s">
        <v>3623</v>
      </c>
      <c r="C398" s="708">
        <v>0</v>
      </c>
      <c r="D398" s="1437">
        <v>0</v>
      </c>
      <c r="E398" s="704" t="e">
        <f t="shared" si="6"/>
        <v>#DIV/0!</v>
      </c>
      <c r="J398" s="243"/>
    </row>
    <row r="399" spans="1:10">
      <c r="A399" s="706" t="s">
        <v>3624</v>
      </c>
      <c r="B399" s="711" t="s">
        <v>3625</v>
      </c>
      <c r="C399" s="708">
        <v>2</v>
      </c>
      <c r="D399" s="1437">
        <v>0</v>
      </c>
      <c r="E399" s="704">
        <f t="shared" si="6"/>
        <v>0</v>
      </c>
      <c r="J399" s="243"/>
    </row>
    <row r="400" spans="1:10">
      <c r="A400" s="706" t="s">
        <v>3626</v>
      </c>
      <c r="B400" s="711" t="s">
        <v>3627</v>
      </c>
      <c r="C400" s="708">
        <v>0</v>
      </c>
      <c r="D400" s="1437">
        <v>0</v>
      </c>
      <c r="E400" s="704" t="e">
        <f t="shared" si="6"/>
        <v>#DIV/0!</v>
      </c>
      <c r="J400" s="243"/>
    </row>
    <row r="401" spans="1:10">
      <c r="A401" s="706" t="s">
        <v>3628</v>
      </c>
      <c r="B401" s="711" t="s">
        <v>3629</v>
      </c>
      <c r="C401" s="708">
        <v>1</v>
      </c>
      <c r="D401" s="1437">
        <v>0</v>
      </c>
      <c r="E401" s="704">
        <f t="shared" si="6"/>
        <v>0</v>
      </c>
      <c r="J401" s="243"/>
    </row>
    <row r="402" spans="1:10">
      <c r="A402" s="706" t="s">
        <v>3630</v>
      </c>
      <c r="B402" s="711" t="s">
        <v>3631</v>
      </c>
      <c r="C402" s="708">
        <v>0</v>
      </c>
      <c r="D402" s="1437">
        <v>1</v>
      </c>
      <c r="E402" s="704" t="e">
        <f t="shared" si="6"/>
        <v>#DIV/0!</v>
      </c>
      <c r="J402" s="243"/>
    </row>
    <row r="403" spans="1:10">
      <c r="A403" s="706" t="s">
        <v>3632</v>
      </c>
      <c r="B403" s="711" t="s">
        <v>3633</v>
      </c>
      <c r="C403" s="708">
        <v>1</v>
      </c>
      <c r="D403" s="1437">
        <v>1</v>
      </c>
      <c r="E403" s="704">
        <f t="shared" si="6"/>
        <v>100</v>
      </c>
      <c r="J403" s="243"/>
    </row>
    <row r="404" spans="1:10">
      <c r="A404" s="706" t="s">
        <v>3634</v>
      </c>
      <c r="B404" s="711" t="s">
        <v>3635</v>
      </c>
      <c r="C404" s="708">
        <v>0</v>
      </c>
      <c r="D404" s="1437">
        <v>0</v>
      </c>
      <c r="E404" s="704" t="e">
        <f t="shared" si="6"/>
        <v>#DIV/0!</v>
      </c>
      <c r="J404" s="243"/>
    </row>
    <row r="405" spans="1:10">
      <c r="A405" s="706" t="s">
        <v>3636</v>
      </c>
      <c r="B405" s="711" t="s">
        <v>3637</v>
      </c>
      <c r="C405" s="708">
        <v>0</v>
      </c>
      <c r="D405" s="1437">
        <v>0</v>
      </c>
      <c r="E405" s="704" t="e">
        <f t="shared" si="6"/>
        <v>#DIV/0!</v>
      </c>
      <c r="J405" s="243"/>
    </row>
    <row r="406" spans="1:10">
      <c r="A406" s="706" t="s">
        <v>3638</v>
      </c>
      <c r="B406" s="711" t="s">
        <v>3639</v>
      </c>
      <c r="C406" s="708">
        <v>2</v>
      </c>
      <c r="D406" s="1437">
        <v>3</v>
      </c>
      <c r="E406" s="704">
        <f t="shared" si="6"/>
        <v>150</v>
      </c>
      <c r="J406" s="243"/>
    </row>
    <row r="407" spans="1:10">
      <c r="A407" s="706" t="s">
        <v>3640</v>
      </c>
      <c r="B407" s="711" t="s">
        <v>3641</v>
      </c>
      <c r="C407" s="708">
        <v>29</v>
      </c>
      <c r="D407" s="1437">
        <v>12</v>
      </c>
      <c r="E407" s="704">
        <f t="shared" si="6"/>
        <v>41.379310344827587</v>
      </c>
      <c r="J407" s="243"/>
    </row>
    <row r="408" spans="1:10">
      <c r="A408" s="706" t="s">
        <v>3642</v>
      </c>
      <c r="B408" s="711" t="s">
        <v>1320</v>
      </c>
      <c r="C408" s="708">
        <v>0</v>
      </c>
      <c r="D408" s="1437">
        <v>0</v>
      </c>
      <c r="E408" s="704" t="e">
        <f t="shared" si="6"/>
        <v>#DIV/0!</v>
      </c>
      <c r="J408" s="243"/>
    </row>
    <row r="409" spans="1:10">
      <c r="A409" s="706" t="s">
        <v>1321</v>
      </c>
      <c r="B409" s="711" t="s">
        <v>1311</v>
      </c>
      <c r="C409" s="708">
        <v>2</v>
      </c>
      <c r="D409" s="1437">
        <v>0</v>
      </c>
      <c r="E409" s="704">
        <f t="shared" si="6"/>
        <v>0</v>
      </c>
      <c r="J409" s="243"/>
    </row>
    <row r="410" spans="1:10">
      <c r="A410" s="706" t="s">
        <v>1312</v>
      </c>
      <c r="B410" s="711" t="s">
        <v>1313</v>
      </c>
      <c r="C410" s="708">
        <v>6</v>
      </c>
      <c r="D410" s="1437">
        <v>5</v>
      </c>
      <c r="E410" s="704">
        <f t="shared" si="6"/>
        <v>83.333333333333343</v>
      </c>
      <c r="J410" s="243"/>
    </row>
    <row r="411" spans="1:10">
      <c r="A411" s="706" t="s">
        <v>1314</v>
      </c>
      <c r="B411" s="707" t="s">
        <v>862</v>
      </c>
      <c r="C411" s="708">
        <v>0</v>
      </c>
      <c r="D411" s="1437">
        <v>0</v>
      </c>
      <c r="E411" s="704" t="e">
        <f t="shared" si="6"/>
        <v>#DIV/0!</v>
      </c>
      <c r="J411" s="243"/>
    </row>
    <row r="412" spans="1:10">
      <c r="A412" s="706" t="s">
        <v>863</v>
      </c>
      <c r="B412" s="707" t="s">
        <v>864</v>
      </c>
      <c r="C412" s="708">
        <v>8</v>
      </c>
      <c r="D412" s="1437">
        <v>9</v>
      </c>
      <c r="E412" s="704">
        <f t="shared" si="6"/>
        <v>112.5</v>
      </c>
      <c r="J412" s="243"/>
    </row>
    <row r="413" spans="1:10">
      <c r="A413" s="706" t="s">
        <v>865</v>
      </c>
      <c r="B413" s="707" t="s">
        <v>866</v>
      </c>
      <c r="C413" s="708">
        <v>1</v>
      </c>
      <c r="D413" s="1437">
        <v>1</v>
      </c>
      <c r="E413" s="704">
        <f t="shared" si="6"/>
        <v>100</v>
      </c>
      <c r="J413" s="243"/>
    </row>
    <row r="414" spans="1:10">
      <c r="A414" s="706" t="s">
        <v>867</v>
      </c>
      <c r="B414" s="707" t="s">
        <v>868</v>
      </c>
      <c r="C414" s="708">
        <v>6</v>
      </c>
      <c r="D414" s="1437">
        <v>1</v>
      </c>
      <c r="E414" s="704">
        <f t="shared" si="6"/>
        <v>16.666666666666664</v>
      </c>
      <c r="J414" s="243"/>
    </row>
    <row r="415" spans="1:10">
      <c r="A415" s="706" t="s">
        <v>869</v>
      </c>
      <c r="B415" s="707" t="s">
        <v>870</v>
      </c>
      <c r="C415" s="708">
        <v>3</v>
      </c>
      <c r="D415" s="1437">
        <v>0</v>
      </c>
      <c r="E415" s="704">
        <f t="shared" si="6"/>
        <v>0</v>
      </c>
      <c r="J415" s="243"/>
    </row>
    <row r="416" spans="1:10">
      <c r="A416" s="706" t="s">
        <v>871</v>
      </c>
      <c r="B416" s="707" t="s">
        <v>872</v>
      </c>
      <c r="C416" s="708">
        <v>27</v>
      </c>
      <c r="D416" s="1437">
        <v>8</v>
      </c>
      <c r="E416" s="704">
        <f t="shared" si="6"/>
        <v>29.629629629629626</v>
      </c>
      <c r="J416" s="243"/>
    </row>
    <row r="417" spans="1:10">
      <c r="A417" s="706" t="s">
        <v>873</v>
      </c>
      <c r="B417" s="719" t="s">
        <v>874</v>
      </c>
      <c r="C417" s="708">
        <v>3</v>
      </c>
      <c r="D417" s="1437">
        <v>1</v>
      </c>
      <c r="E417" s="704">
        <f t="shared" si="6"/>
        <v>33.333333333333329</v>
      </c>
      <c r="J417" s="243"/>
    </row>
    <row r="418" spans="1:10">
      <c r="A418" s="706" t="s">
        <v>875</v>
      </c>
      <c r="B418" s="707" t="s">
        <v>876</v>
      </c>
      <c r="C418" s="708">
        <v>4</v>
      </c>
      <c r="D418" s="1437">
        <v>1</v>
      </c>
      <c r="E418" s="704">
        <f t="shared" si="6"/>
        <v>25</v>
      </c>
      <c r="J418" s="243"/>
    </row>
    <row r="419" spans="1:10">
      <c r="A419" s="706" t="s">
        <v>877</v>
      </c>
      <c r="B419" s="707" t="s">
        <v>878</v>
      </c>
      <c r="C419" s="708">
        <v>16</v>
      </c>
      <c r="D419" s="1437">
        <v>12</v>
      </c>
      <c r="E419" s="704">
        <f t="shared" si="6"/>
        <v>75</v>
      </c>
      <c r="J419" s="243"/>
    </row>
    <row r="420" spans="1:10">
      <c r="A420" s="706" t="s">
        <v>879</v>
      </c>
      <c r="B420" s="707" t="s">
        <v>2711</v>
      </c>
      <c r="C420" s="708">
        <v>2</v>
      </c>
      <c r="D420" s="1437">
        <v>0</v>
      </c>
      <c r="E420" s="704">
        <f t="shared" si="6"/>
        <v>0</v>
      </c>
      <c r="J420" s="243"/>
    </row>
    <row r="421" spans="1:10">
      <c r="A421" s="706" t="s">
        <v>2712</v>
      </c>
      <c r="B421" s="707" t="s">
        <v>2713</v>
      </c>
      <c r="C421" s="708">
        <v>10</v>
      </c>
      <c r="D421" s="1437">
        <v>4</v>
      </c>
      <c r="E421" s="704">
        <f t="shared" si="6"/>
        <v>40</v>
      </c>
      <c r="J421" s="243"/>
    </row>
    <row r="422" spans="1:10">
      <c r="A422" s="706" t="s">
        <v>2714</v>
      </c>
      <c r="B422" s="707" t="s">
        <v>2715</v>
      </c>
      <c r="C422" s="708">
        <v>1</v>
      </c>
      <c r="D422" s="1437">
        <v>0</v>
      </c>
      <c r="E422" s="704">
        <f t="shared" si="6"/>
        <v>0</v>
      </c>
      <c r="J422" s="243"/>
    </row>
    <row r="423" spans="1:10">
      <c r="A423" s="706" t="s">
        <v>2716</v>
      </c>
      <c r="B423" s="707" t="s">
        <v>2717</v>
      </c>
      <c r="C423" s="708">
        <v>4</v>
      </c>
      <c r="D423" s="1437">
        <v>3</v>
      </c>
      <c r="E423" s="704">
        <f t="shared" si="6"/>
        <v>75</v>
      </c>
      <c r="J423" s="243"/>
    </row>
    <row r="424" spans="1:10">
      <c r="A424" s="706" t="s">
        <v>2718</v>
      </c>
      <c r="B424" s="707" t="s">
        <v>2719</v>
      </c>
      <c r="C424" s="708">
        <v>7</v>
      </c>
      <c r="D424" s="1437">
        <v>3</v>
      </c>
      <c r="E424" s="704">
        <f t="shared" si="6"/>
        <v>42.857142857142854</v>
      </c>
      <c r="J424" s="243"/>
    </row>
    <row r="425" spans="1:10">
      <c r="A425" s="706" t="s">
        <v>2720</v>
      </c>
      <c r="B425" s="707" t="s">
        <v>393</v>
      </c>
      <c r="C425" s="708">
        <v>14</v>
      </c>
      <c r="D425" s="1437">
        <v>21</v>
      </c>
      <c r="E425" s="704">
        <f t="shared" si="6"/>
        <v>150</v>
      </c>
      <c r="J425" s="243"/>
    </row>
    <row r="426" spans="1:10">
      <c r="A426" s="706" t="s">
        <v>394</v>
      </c>
      <c r="B426" s="707" t="s">
        <v>395</v>
      </c>
      <c r="C426" s="708">
        <v>0</v>
      </c>
      <c r="D426" s="1437">
        <v>1</v>
      </c>
      <c r="E426" s="704" t="e">
        <f t="shared" si="6"/>
        <v>#DIV/0!</v>
      </c>
      <c r="J426" s="243"/>
    </row>
    <row r="427" spans="1:10">
      <c r="A427" s="706" t="s">
        <v>396</v>
      </c>
      <c r="B427" s="707" t="s">
        <v>397</v>
      </c>
      <c r="C427" s="708">
        <v>2</v>
      </c>
      <c r="D427" s="1437">
        <v>2</v>
      </c>
      <c r="E427" s="704">
        <f t="shared" si="6"/>
        <v>100</v>
      </c>
      <c r="J427" s="243"/>
    </row>
    <row r="428" spans="1:10">
      <c r="A428" s="724">
        <v>9</v>
      </c>
      <c r="B428" s="727" t="s">
        <v>398</v>
      </c>
      <c r="C428" s="710"/>
      <c r="D428" s="975"/>
      <c r="E428" s="734"/>
      <c r="J428" s="243"/>
    </row>
    <row r="429" spans="1:10">
      <c r="A429" s="706" t="s">
        <v>399</v>
      </c>
      <c r="B429" s="719" t="s">
        <v>400</v>
      </c>
      <c r="C429" s="708">
        <v>0</v>
      </c>
      <c r="D429" s="1437">
        <v>0</v>
      </c>
      <c r="E429" s="704" t="e">
        <f t="shared" si="6"/>
        <v>#DIV/0!</v>
      </c>
      <c r="J429" s="243"/>
    </row>
    <row r="430" spans="1:10">
      <c r="A430" s="706" t="s">
        <v>401</v>
      </c>
      <c r="B430" s="719" t="s">
        <v>402</v>
      </c>
      <c r="C430" s="708">
        <v>0</v>
      </c>
      <c r="D430" s="1437">
        <v>0</v>
      </c>
      <c r="E430" s="704" t="e">
        <f t="shared" si="6"/>
        <v>#DIV/0!</v>
      </c>
      <c r="J430" s="243"/>
    </row>
    <row r="431" spans="1:10">
      <c r="A431" s="706" t="s">
        <v>403</v>
      </c>
      <c r="B431" s="719" t="s">
        <v>404</v>
      </c>
      <c r="C431" s="708">
        <v>7</v>
      </c>
      <c r="D431" s="1437">
        <v>3</v>
      </c>
      <c r="E431" s="704">
        <f t="shared" si="6"/>
        <v>42.857142857142854</v>
      </c>
      <c r="J431" s="243"/>
    </row>
    <row r="432" spans="1:10">
      <c r="A432" s="706" t="s">
        <v>405</v>
      </c>
      <c r="B432" s="707" t="s">
        <v>406</v>
      </c>
      <c r="C432" s="708">
        <v>9</v>
      </c>
      <c r="D432" s="1437">
        <v>6</v>
      </c>
      <c r="E432" s="704">
        <f t="shared" si="6"/>
        <v>66.666666666666657</v>
      </c>
      <c r="J432" s="243"/>
    </row>
    <row r="433" spans="1:10">
      <c r="A433" s="706" t="s">
        <v>407</v>
      </c>
      <c r="B433" s="707" t="s">
        <v>408</v>
      </c>
      <c r="C433" s="708">
        <v>2</v>
      </c>
      <c r="D433" s="1437">
        <v>0</v>
      </c>
      <c r="E433" s="704">
        <f t="shared" si="6"/>
        <v>0</v>
      </c>
      <c r="J433" s="243"/>
    </row>
    <row r="434" spans="1:10">
      <c r="A434" s="706" t="s">
        <v>409</v>
      </c>
      <c r="B434" s="707" t="s">
        <v>410</v>
      </c>
      <c r="C434" s="708">
        <v>3</v>
      </c>
      <c r="D434" s="1437">
        <v>0</v>
      </c>
      <c r="E434" s="704">
        <f t="shared" si="6"/>
        <v>0</v>
      </c>
      <c r="J434" s="243"/>
    </row>
    <row r="435" spans="1:10">
      <c r="A435" s="706" t="s">
        <v>411</v>
      </c>
      <c r="B435" s="707" t="s">
        <v>412</v>
      </c>
      <c r="C435" s="708">
        <v>25</v>
      </c>
      <c r="D435" s="1437">
        <v>6</v>
      </c>
      <c r="E435" s="704">
        <f t="shared" si="6"/>
        <v>24</v>
      </c>
      <c r="J435" s="243"/>
    </row>
    <row r="436" spans="1:10">
      <c r="A436" s="706" t="s">
        <v>413</v>
      </c>
      <c r="B436" s="707" t="s">
        <v>414</v>
      </c>
      <c r="C436" s="708">
        <v>1</v>
      </c>
      <c r="D436" s="1437">
        <v>0</v>
      </c>
      <c r="E436" s="704">
        <f t="shared" si="6"/>
        <v>0</v>
      </c>
      <c r="J436" s="243"/>
    </row>
    <row r="437" spans="1:10">
      <c r="A437" s="706" t="s">
        <v>415</v>
      </c>
      <c r="B437" s="707" t="s">
        <v>416</v>
      </c>
      <c r="C437" s="708">
        <v>120</v>
      </c>
      <c r="D437" s="1437">
        <v>40</v>
      </c>
      <c r="E437" s="704">
        <f t="shared" si="6"/>
        <v>33.333333333333329</v>
      </c>
      <c r="J437" s="243"/>
    </row>
    <row r="438" spans="1:10">
      <c r="A438" s="706" t="s">
        <v>417</v>
      </c>
      <c r="B438" s="707" t="s">
        <v>418</v>
      </c>
      <c r="C438" s="708">
        <v>0</v>
      </c>
      <c r="D438" s="1437">
        <v>0</v>
      </c>
      <c r="E438" s="704" t="e">
        <f t="shared" si="6"/>
        <v>#DIV/0!</v>
      </c>
      <c r="J438" s="243"/>
    </row>
    <row r="439" spans="1:10" ht="25.5">
      <c r="A439" s="706" t="s">
        <v>419</v>
      </c>
      <c r="B439" s="707" t="s">
        <v>420</v>
      </c>
      <c r="C439" s="708">
        <v>0</v>
      </c>
      <c r="D439" s="1437">
        <v>0</v>
      </c>
      <c r="E439" s="704" t="e">
        <f t="shared" si="6"/>
        <v>#DIV/0!</v>
      </c>
      <c r="J439" s="243"/>
    </row>
    <row r="440" spans="1:10">
      <c r="A440" s="706" t="s">
        <v>421</v>
      </c>
      <c r="B440" s="707" t="s">
        <v>422</v>
      </c>
      <c r="C440" s="708">
        <v>0</v>
      </c>
      <c r="D440" s="1437">
        <v>1</v>
      </c>
      <c r="E440" s="704" t="e">
        <f t="shared" si="6"/>
        <v>#DIV/0!</v>
      </c>
      <c r="J440" s="243"/>
    </row>
    <row r="441" spans="1:10" ht="25.5">
      <c r="A441" s="706" t="s">
        <v>423</v>
      </c>
      <c r="B441" s="707" t="s">
        <v>424</v>
      </c>
      <c r="C441" s="708">
        <v>0</v>
      </c>
      <c r="D441" s="1437">
        <v>0</v>
      </c>
      <c r="E441" s="704" t="e">
        <f t="shared" si="6"/>
        <v>#DIV/0!</v>
      </c>
      <c r="J441" s="243"/>
    </row>
    <row r="442" spans="1:10" ht="25.5">
      <c r="A442" s="706" t="s">
        <v>425</v>
      </c>
      <c r="B442" s="707" t="s">
        <v>426</v>
      </c>
      <c r="C442" s="708">
        <v>0</v>
      </c>
      <c r="D442" s="1437">
        <v>0</v>
      </c>
      <c r="E442" s="704" t="e">
        <f t="shared" si="6"/>
        <v>#DIV/0!</v>
      </c>
      <c r="J442" s="243"/>
    </row>
    <row r="443" spans="1:10">
      <c r="A443" s="706" t="s">
        <v>427</v>
      </c>
      <c r="B443" s="707" t="s">
        <v>428</v>
      </c>
      <c r="C443" s="708">
        <v>0</v>
      </c>
      <c r="D443" s="1437">
        <v>0</v>
      </c>
      <c r="E443" s="704" t="e">
        <f t="shared" si="6"/>
        <v>#DIV/0!</v>
      </c>
      <c r="J443" s="243"/>
    </row>
    <row r="444" spans="1:10">
      <c r="A444" s="706" t="s">
        <v>429</v>
      </c>
      <c r="B444" s="707" t="s">
        <v>430</v>
      </c>
      <c r="C444" s="708">
        <v>1</v>
      </c>
      <c r="D444" s="1437">
        <v>1</v>
      </c>
      <c r="E444" s="704">
        <f t="shared" si="6"/>
        <v>100</v>
      </c>
      <c r="J444" s="243"/>
    </row>
    <row r="445" spans="1:10">
      <c r="A445" s="706" t="s">
        <v>431</v>
      </c>
      <c r="B445" s="707" t="s">
        <v>432</v>
      </c>
      <c r="C445" s="708">
        <v>13</v>
      </c>
      <c r="D445" s="1437">
        <v>20</v>
      </c>
      <c r="E445" s="704">
        <f t="shared" si="6"/>
        <v>153.84615384615387</v>
      </c>
      <c r="J445" s="243"/>
    </row>
    <row r="446" spans="1:10">
      <c r="A446" s="706" t="s">
        <v>433</v>
      </c>
      <c r="B446" s="707" t="s">
        <v>434</v>
      </c>
      <c r="C446" s="708">
        <v>0</v>
      </c>
      <c r="D446" s="1437">
        <v>0</v>
      </c>
      <c r="E446" s="704" t="e">
        <f t="shared" si="6"/>
        <v>#DIV/0!</v>
      </c>
      <c r="J446" s="243"/>
    </row>
    <row r="447" spans="1:10">
      <c r="A447" s="706" t="s">
        <v>435</v>
      </c>
      <c r="B447" s="707" t="s">
        <v>436</v>
      </c>
      <c r="C447" s="708">
        <v>3</v>
      </c>
      <c r="D447" s="1437">
        <v>1</v>
      </c>
      <c r="E447" s="704">
        <f t="shared" si="6"/>
        <v>33.333333333333329</v>
      </c>
      <c r="J447" s="243"/>
    </row>
    <row r="448" spans="1:10">
      <c r="A448" s="706" t="s">
        <v>437</v>
      </c>
      <c r="B448" s="707" t="s">
        <v>438</v>
      </c>
      <c r="C448" s="708">
        <v>11</v>
      </c>
      <c r="D448" s="1437">
        <v>3</v>
      </c>
      <c r="E448" s="704">
        <f t="shared" si="6"/>
        <v>27.27272727272727</v>
      </c>
      <c r="J448" s="243"/>
    </row>
    <row r="449" spans="1:10">
      <c r="A449" s="706" t="s">
        <v>439</v>
      </c>
      <c r="B449" s="719" t="s">
        <v>440</v>
      </c>
      <c r="C449" s="708">
        <v>2</v>
      </c>
      <c r="D449" s="1437">
        <v>0</v>
      </c>
      <c r="E449" s="704">
        <f t="shared" si="6"/>
        <v>0</v>
      </c>
      <c r="J449" s="243"/>
    </row>
    <row r="450" spans="1:10">
      <c r="A450" s="706" t="s">
        <v>441</v>
      </c>
      <c r="B450" s="719" t="s">
        <v>442</v>
      </c>
      <c r="C450" s="708">
        <v>3</v>
      </c>
      <c r="D450" s="1437">
        <v>1</v>
      </c>
      <c r="E450" s="704">
        <f t="shared" si="6"/>
        <v>33.333333333333329</v>
      </c>
      <c r="J450" s="243"/>
    </row>
    <row r="451" spans="1:10">
      <c r="A451" s="706" t="s">
        <v>443</v>
      </c>
      <c r="B451" s="707" t="s">
        <v>444</v>
      </c>
      <c r="C451" s="708">
        <v>16</v>
      </c>
      <c r="D451" s="1437">
        <v>8</v>
      </c>
      <c r="E451" s="704">
        <f t="shared" si="6"/>
        <v>50</v>
      </c>
      <c r="J451" s="243"/>
    </row>
    <row r="452" spans="1:10">
      <c r="A452" s="706" t="s">
        <v>445</v>
      </c>
      <c r="B452" s="707" t="s">
        <v>446</v>
      </c>
      <c r="C452" s="708">
        <v>82</v>
      </c>
      <c r="D452" s="1437">
        <v>41</v>
      </c>
      <c r="E452" s="704">
        <f t="shared" si="6"/>
        <v>50</v>
      </c>
      <c r="J452" s="243"/>
    </row>
    <row r="453" spans="1:10">
      <c r="A453" s="706" t="s">
        <v>447</v>
      </c>
      <c r="B453" s="707" t="s">
        <v>448</v>
      </c>
      <c r="C453" s="708">
        <v>0</v>
      </c>
      <c r="D453" s="1437">
        <v>2</v>
      </c>
      <c r="E453" s="704" t="e">
        <f t="shared" si="6"/>
        <v>#DIV/0!</v>
      </c>
      <c r="J453" s="243"/>
    </row>
    <row r="454" spans="1:10">
      <c r="A454" s="706" t="s">
        <v>449</v>
      </c>
      <c r="B454" s="707" t="s">
        <v>450</v>
      </c>
      <c r="C454" s="708">
        <v>18</v>
      </c>
      <c r="D454" s="1437">
        <v>11</v>
      </c>
      <c r="E454" s="704">
        <f t="shared" si="6"/>
        <v>61.111111111111114</v>
      </c>
      <c r="J454" s="243"/>
    </row>
    <row r="455" spans="1:10">
      <c r="A455" s="706" t="s">
        <v>451</v>
      </c>
      <c r="B455" s="707" t="s">
        <v>452</v>
      </c>
      <c r="C455" s="708">
        <v>54</v>
      </c>
      <c r="D455" s="1437">
        <v>8</v>
      </c>
      <c r="E455" s="704">
        <f t="shared" si="6"/>
        <v>14.814814814814813</v>
      </c>
      <c r="J455" s="243"/>
    </row>
    <row r="456" spans="1:10">
      <c r="A456" s="706" t="s">
        <v>453</v>
      </c>
      <c r="B456" s="707" t="s">
        <v>454</v>
      </c>
      <c r="C456" s="708">
        <v>57</v>
      </c>
      <c r="D456" s="1437">
        <v>15</v>
      </c>
      <c r="E456" s="704">
        <f t="shared" si="6"/>
        <v>26.315789473684209</v>
      </c>
      <c r="J456" s="243"/>
    </row>
    <row r="457" spans="1:10">
      <c r="A457" s="706" t="s">
        <v>455</v>
      </c>
      <c r="B457" s="707" t="s">
        <v>456</v>
      </c>
      <c r="C457" s="708">
        <v>2</v>
      </c>
      <c r="D457" s="1437">
        <v>0</v>
      </c>
      <c r="E457" s="704">
        <f t="shared" ref="E457:E520" si="7">SUM(D457/C457*100)</f>
        <v>0</v>
      </c>
      <c r="J457" s="243"/>
    </row>
    <row r="458" spans="1:10">
      <c r="A458" s="706" t="s">
        <v>457</v>
      </c>
      <c r="B458" s="707" t="s">
        <v>458</v>
      </c>
      <c r="C458" s="708">
        <v>12</v>
      </c>
      <c r="D458" s="1437">
        <v>2</v>
      </c>
      <c r="E458" s="704">
        <f t="shared" si="7"/>
        <v>16.666666666666664</v>
      </c>
      <c r="J458" s="243"/>
    </row>
    <row r="459" spans="1:10">
      <c r="A459" s="706" t="s">
        <v>459</v>
      </c>
      <c r="B459" s="707" t="s">
        <v>460</v>
      </c>
      <c r="C459" s="708">
        <v>0</v>
      </c>
      <c r="D459" s="1437">
        <v>0</v>
      </c>
      <c r="E459" s="704" t="e">
        <f t="shared" si="7"/>
        <v>#DIV/0!</v>
      </c>
      <c r="J459" s="243"/>
    </row>
    <row r="460" spans="1:10">
      <c r="A460" s="706" t="s">
        <v>461</v>
      </c>
      <c r="B460" s="707" t="s">
        <v>462</v>
      </c>
      <c r="C460" s="708">
        <v>0</v>
      </c>
      <c r="D460" s="1437">
        <v>0</v>
      </c>
      <c r="E460" s="704" t="e">
        <f t="shared" si="7"/>
        <v>#DIV/0!</v>
      </c>
      <c r="J460" s="243"/>
    </row>
    <row r="461" spans="1:10">
      <c r="A461" s="706" t="s">
        <v>463</v>
      </c>
      <c r="B461" s="707" t="s">
        <v>464</v>
      </c>
      <c r="C461" s="708">
        <v>6</v>
      </c>
      <c r="D461" s="1437">
        <v>0</v>
      </c>
      <c r="E461" s="704">
        <f t="shared" si="7"/>
        <v>0</v>
      </c>
      <c r="J461" s="243"/>
    </row>
    <row r="462" spans="1:10">
      <c r="A462" s="706" t="s">
        <v>465</v>
      </c>
      <c r="B462" s="707" t="s">
        <v>466</v>
      </c>
      <c r="C462" s="708">
        <v>0</v>
      </c>
      <c r="D462" s="1437">
        <v>0</v>
      </c>
      <c r="E462" s="704" t="e">
        <f t="shared" si="7"/>
        <v>#DIV/0!</v>
      </c>
      <c r="J462" s="243"/>
    </row>
    <row r="463" spans="1:10">
      <c r="A463" s="724">
        <v>10</v>
      </c>
      <c r="B463" s="727" t="s">
        <v>467</v>
      </c>
      <c r="C463" s="705"/>
      <c r="D463" s="975"/>
      <c r="E463" s="734"/>
      <c r="J463" s="243"/>
    </row>
    <row r="464" spans="1:10">
      <c r="A464" s="706" t="s">
        <v>468</v>
      </c>
      <c r="B464" s="707" t="s">
        <v>2866</v>
      </c>
      <c r="C464" s="708">
        <v>0</v>
      </c>
      <c r="D464" s="1437">
        <v>0</v>
      </c>
      <c r="E464" s="704" t="e">
        <f t="shared" si="7"/>
        <v>#DIV/0!</v>
      </c>
      <c r="J464" s="243"/>
    </row>
    <row r="465" spans="1:10">
      <c r="A465" s="706" t="s">
        <v>2867</v>
      </c>
      <c r="B465" s="707" t="s">
        <v>2868</v>
      </c>
      <c r="C465" s="708">
        <v>0</v>
      </c>
      <c r="D465" s="1437">
        <v>0</v>
      </c>
      <c r="E465" s="704" t="e">
        <f t="shared" si="7"/>
        <v>#DIV/0!</v>
      </c>
      <c r="J465" s="243"/>
    </row>
    <row r="466" spans="1:10">
      <c r="A466" s="706" t="s">
        <v>2869</v>
      </c>
      <c r="B466" s="719" t="s">
        <v>2870</v>
      </c>
      <c r="C466" s="708">
        <v>0</v>
      </c>
      <c r="D466" s="1437">
        <v>0</v>
      </c>
      <c r="E466" s="704" t="e">
        <f t="shared" si="7"/>
        <v>#DIV/0!</v>
      </c>
      <c r="J466" s="243"/>
    </row>
    <row r="467" spans="1:10">
      <c r="A467" s="706" t="s">
        <v>2871</v>
      </c>
      <c r="B467" s="719" t="s">
        <v>2872</v>
      </c>
      <c r="C467" s="708">
        <v>0</v>
      </c>
      <c r="D467" s="1437">
        <v>0</v>
      </c>
      <c r="E467" s="704" t="e">
        <f t="shared" si="7"/>
        <v>#DIV/0!</v>
      </c>
      <c r="J467" s="243"/>
    </row>
    <row r="468" spans="1:10">
      <c r="A468" s="706" t="s">
        <v>2873</v>
      </c>
      <c r="B468" s="707" t="s">
        <v>2874</v>
      </c>
      <c r="C468" s="708">
        <v>0</v>
      </c>
      <c r="D468" s="1437">
        <v>2</v>
      </c>
      <c r="E468" s="704" t="e">
        <f t="shared" si="7"/>
        <v>#DIV/0!</v>
      </c>
      <c r="J468" s="243"/>
    </row>
    <row r="469" spans="1:10">
      <c r="A469" s="706" t="s">
        <v>2875</v>
      </c>
      <c r="B469" s="719" t="s">
        <v>2876</v>
      </c>
      <c r="C469" s="708">
        <v>0</v>
      </c>
      <c r="D469" s="1437">
        <v>0</v>
      </c>
      <c r="E469" s="704" t="e">
        <f t="shared" si="7"/>
        <v>#DIV/0!</v>
      </c>
      <c r="J469" s="243"/>
    </row>
    <row r="470" spans="1:10">
      <c r="A470" s="706" t="s">
        <v>2877</v>
      </c>
      <c r="B470" s="719" t="s">
        <v>2878</v>
      </c>
      <c r="C470" s="708">
        <v>0</v>
      </c>
      <c r="D470" s="1437">
        <v>0</v>
      </c>
      <c r="E470" s="704" t="e">
        <f t="shared" si="7"/>
        <v>#DIV/0!</v>
      </c>
      <c r="J470" s="243"/>
    </row>
    <row r="471" spans="1:10">
      <c r="A471" s="706" t="s">
        <v>2879</v>
      </c>
      <c r="B471" s="719" t="s">
        <v>2880</v>
      </c>
      <c r="C471" s="708">
        <v>0</v>
      </c>
      <c r="D471" s="1437">
        <v>0</v>
      </c>
      <c r="E471" s="704" t="e">
        <f t="shared" si="7"/>
        <v>#DIV/0!</v>
      </c>
      <c r="J471" s="243"/>
    </row>
    <row r="472" spans="1:10">
      <c r="A472" s="706" t="s">
        <v>2881</v>
      </c>
      <c r="B472" s="719" t="s">
        <v>2882</v>
      </c>
      <c r="C472" s="708">
        <v>0</v>
      </c>
      <c r="D472" s="1437">
        <v>0</v>
      </c>
      <c r="E472" s="704" t="e">
        <f t="shared" si="7"/>
        <v>#DIV/0!</v>
      </c>
      <c r="J472" s="243"/>
    </row>
    <row r="473" spans="1:10">
      <c r="A473" s="706" t="s">
        <v>2883</v>
      </c>
      <c r="B473" s="719" t="s">
        <v>1395</v>
      </c>
      <c r="C473" s="708">
        <v>0</v>
      </c>
      <c r="D473" s="1437">
        <v>0</v>
      </c>
      <c r="E473" s="704" t="e">
        <f t="shared" si="7"/>
        <v>#DIV/0!</v>
      </c>
      <c r="J473" s="243"/>
    </row>
    <row r="474" spans="1:10">
      <c r="A474" s="706" t="s">
        <v>1396</v>
      </c>
      <c r="B474" s="719" t="s">
        <v>1397</v>
      </c>
      <c r="C474" s="708">
        <v>0</v>
      </c>
      <c r="D474" s="1437">
        <v>0</v>
      </c>
      <c r="E474" s="704" t="e">
        <f t="shared" si="7"/>
        <v>#DIV/0!</v>
      </c>
      <c r="J474" s="243"/>
    </row>
    <row r="475" spans="1:10">
      <c r="A475" s="706" t="s">
        <v>1398</v>
      </c>
      <c r="B475" s="707" t="s">
        <v>1399</v>
      </c>
      <c r="C475" s="708">
        <v>0</v>
      </c>
      <c r="D475" s="1437">
        <v>0</v>
      </c>
      <c r="E475" s="704" t="e">
        <f t="shared" si="7"/>
        <v>#DIV/0!</v>
      </c>
      <c r="J475" s="243"/>
    </row>
    <row r="476" spans="1:10">
      <c r="A476" s="706" t="s">
        <v>1400</v>
      </c>
      <c r="B476" s="707" t="s">
        <v>1401</v>
      </c>
      <c r="C476" s="708">
        <v>0</v>
      </c>
      <c r="D476" s="1437">
        <v>0</v>
      </c>
      <c r="E476" s="704" t="e">
        <f t="shared" si="7"/>
        <v>#DIV/0!</v>
      </c>
      <c r="J476" s="243"/>
    </row>
    <row r="477" spans="1:10" ht="25.5">
      <c r="A477" s="706" t="s">
        <v>1402</v>
      </c>
      <c r="B477" s="719" t="s">
        <v>1403</v>
      </c>
      <c r="C477" s="708">
        <v>0</v>
      </c>
      <c r="D477" s="1437">
        <v>1</v>
      </c>
      <c r="E477" s="704" t="e">
        <f t="shared" si="7"/>
        <v>#DIV/0!</v>
      </c>
      <c r="J477" s="243"/>
    </row>
    <row r="478" spans="1:10" ht="25.5">
      <c r="A478" s="706" t="s">
        <v>1404</v>
      </c>
      <c r="B478" s="719" t="s">
        <v>3646</v>
      </c>
      <c r="C478" s="708">
        <v>0</v>
      </c>
      <c r="D478" s="1437">
        <v>0</v>
      </c>
      <c r="E478" s="704" t="e">
        <f t="shared" si="7"/>
        <v>#DIV/0!</v>
      </c>
      <c r="J478" s="243"/>
    </row>
    <row r="479" spans="1:10">
      <c r="A479" s="706" t="s">
        <v>3647</v>
      </c>
      <c r="B479" s="719" t="s">
        <v>4619</v>
      </c>
      <c r="C479" s="708">
        <v>0</v>
      </c>
      <c r="D479" s="1437">
        <v>0</v>
      </c>
      <c r="E479" s="704" t="e">
        <f t="shared" si="7"/>
        <v>#DIV/0!</v>
      </c>
      <c r="J479" s="243"/>
    </row>
    <row r="480" spans="1:10">
      <c r="A480" s="706" t="s">
        <v>4620</v>
      </c>
      <c r="B480" s="719" t="s">
        <v>4621</v>
      </c>
      <c r="C480" s="708">
        <v>0</v>
      </c>
      <c r="D480" s="1437">
        <v>0</v>
      </c>
      <c r="E480" s="704" t="e">
        <f t="shared" si="7"/>
        <v>#DIV/0!</v>
      </c>
      <c r="J480" s="243"/>
    </row>
    <row r="481" spans="1:10">
      <c r="A481" s="706" t="s">
        <v>4622</v>
      </c>
      <c r="B481" s="719" t="s">
        <v>4623</v>
      </c>
      <c r="C481" s="708">
        <v>0</v>
      </c>
      <c r="D481" s="1437">
        <v>0</v>
      </c>
      <c r="E481" s="704" t="e">
        <f t="shared" si="7"/>
        <v>#DIV/0!</v>
      </c>
      <c r="J481" s="243"/>
    </row>
    <row r="482" spans="1:10">
      <c r="A482" s="706" t="s">
        <v>4624</v>
      </c>
      <c r="B482" s="719" t="s">
        <v>4625</v>
      </c>
      <c r="C482" s="708">
        <v>0</v>
      </c>
      <c r="D482" s="1437">
        <v>0</v>
      </c>
      <c r="E482" s="704" t="e">
        <f t="shared" si="7"/>
        <v>#DIV/0!</v>
      </c>
      <c r="J482" s="243"/>
    </row>
    <row r="483" spans="1:10">
      <c r="A483" s="706" t="s">
        <v>4626</v>
      </c>
      <c r="B483" s="707" t="s">
        <v>4627</v>
      </c>
      <c r="C483" s="708">
        <v>19</v>
      </c>
      <c r="D483" s="1437">
        <v>11</v>
      </c>
      <c r="E483" s="704">
        <f t="shared" si="7"/>
        <v>57.894736842105267</v>
      </c>
      <c r="J483" s="243"/>
    </row>
    <row r="484" spans="1:10">
      <c r="A484" s="706" t="s">
        <v>4628</v>
      </c>
      <c r="B484" s="707" t="s">
        <v>4629</v>
      </c>
      <c r="C484" s="708">
        <v>28</v>
      </c>
      <c r="D484" s="1437">
        <v>14</v>
      </c>
      <c r="E484" s="704">
        <f t="shared" si="7"/>
        <v>50</v>
      </c>
      <c r="J484" s="243"/>
    </row>
    <row r="485" spans="1:10">
      <c r="A485" s="706" t="s">
        <v>4630</v>
      </c>
      <c r="B485" s="707" t="s">
        <v>4631</v>
      </c>
      <c r="C485" s="708">
        <v>2</v>
      </c>
      <c r="D485" s="1437">
        <v>0</v>
      </c>
      <c r="E485" s="704">
        <f t="shared" si="7"/>
        <v>0</v>
      </c>
      <c r="J485" s="243"/>
    </row>
    <row r="486" spans="1:10">
      <c r="A486" s="706" t="s">
        <v>4632</v>
      </c>
      <c r="B486" s="707" t="s">
        <v>4633</v>
      </c>
      <c r="C486" s="708">
        <v>11</v>
      </c>
      <c r="D486" s="1437">
        <v>14</v>
      </c>
      <c r="E486" s="704">
        <f t="shared" si="7"/>
        <v>127.27272727272727</v>
      </c>
      <c r="J486" s="243"/>
    </row>
    <row r="487" spans="1:10">
      <c r="A487" s="706" t="s">
        <v>4634</v>
      </c>
      <c r="B487" s="707" t="s">
        <v>4635</v>
      </c>
      <c r="C487" s="708">
        <v>37</v>
      </c>
      <c r="D487" s="1437">
        <v>16</v>
      </c>
      <c r="E487" s="704">
        <f t="shared" si="7"/>
        <v>43.243243243243242</v>
      </c>
      <c r="J487" s="243"/>
    </row>
    <row r="488" spans="1:10">
      <c r="A488" s="706" t="s">
        <v>4636</v>
      </c>
      <c r="B488" s="719" t="s">
        <v>4637</v>
      </c>
      <c r="C488" s="708">
        <v>0</v>
      </c>
      <c r="D488" s="1437">
        <v>3</v>
      </c>
      <c r="E488" s="704" t="e">
        <f t="shared" si="7"/>
        <v>#DIV/0!</v>
      </c>
      <c r="J488" s="243"/>
    </row>
    <row r="489" spans="1:10">
      <c r="A489" s="706" t="s">
        <v>4638</v>
      </c>
      <c r="B489" s="719" t="s">
        <v>4639</v>
      </c>
      <c r="C489" s="708">
        <v>0</v>
      </c>
      <c r="D489" s="1437">
        <v>0</v>
      </c>
      <c r="E489" s="704" t="e">
        <f t="shared" si="7"/>
        <v>#DIV/0!</v>
      </c>
      <c r="J489" s="243"/>
    </row>
    <row r="490" spans="1:10">
      <c r="A490" s="706" t="s">
        <v>4640</v>
      </c>
      <c r="B490" s="707" t="s">
        <v>4226</v>
      </c>
      <c r="C490" s="708">
        <v>4</v>
      </c>
      <c r="D490" s="1437">
        <v>0</v>
      </c>
      <c r="E490" s="704">
        <f t="shared" si="7"/>
        <v>0</v>
      </c>
      <c r="J490" s="243"/>
    </row>
    <row r="491" spans="1:10">
      <c r="A491" s="706" t="s">
        <v>4227</v>
      </c>
      <c r="B491" s="707" t="s">
        <v>4228</v>
      </c>
      <c r="C491" s="708">
        <v>5</v>
      </c>
      <c r="D491" s="1437">
        <v>5</v>
      </c>
      <c r="E491" s="704">
        <f t="shared" si="7"/>
        <v>100</v>
      </c>
      <c r="J491" s="243"/>
    </row>
    <row r="492" spans="1:10">
      <c r="A492" s="724">
        <v>11</v>
      </c>
      <c r="B492" s="727" t="s">
        <v>1913</v>
      </c>
      <c r="C492" s="710"/>
      <c r="D492" s="975"/>
      <c r="E492" s="734"/>
      <c r="J492" s="243"/>
    </row>
    <row r="493" spans="1:10">
      <c r="A493" s="706" t="s">
        <v>1914</v>
      </c>
      <c r="B493" s="707" t="s">
        <v>1915</v>
      </c>
      <c r="C493" s="708">
        <v>0</v>
      </c>
      <c r="D493" s="1437">
        <v>0</v>
      </c>
      <c r="E493" s="704" t="e">
        <f t="shared" si="7"/>
        <v>#DIV/0!</v>
      </c>
      <c r="J493" s="243"/>
    </row>
    <row r="494" spans="1:10">
      <c r="A494" s="706" t="s">
        <v>1916</v>
      </c>
      <c r="B494" s="707" t="s">
        <v>1917</v>
      </c>
      <c r="C494" s="708">
        <v>0</v>
      </c>
      <c r="D494" s="1437">
        <v>0</v>
      </c>
      <c r="E494" s="704" t="e">
        <f t="shared" si="7"/>
        <v>#DIV/0!</v>
      </c>
      <c r="J494" s="243"/>
    </row>
    <row r="495" spans="1:10">
      <c r="A495" s="706" t="s">
        <v>1918</v>
      </c>
      <c r="B495" s="707" t="s">
        <v>1919</v>
      </c>
      <c r="C495" s="708">
        <v>0</v>
      </c>
      <c r="D495" s="1437">
        <v>0</v>
      </c>
      <c r="E495" s="704" t="e">
        <f t="shared" si="7"/>
        <v>#DIV/0!</v>
      </c>
      <c r="J495" s="243"/>
    </row>
    <row r="496" spans="1:10">
      <c r="A496" s="706" t="s">
        <v>1920</v>
      </c>
      <c r="B496" s="707" t="s">
        <v>1921</v>
      </c>
      <c r="C496" s="708">
        <v>0</v>
      </c>
      <c r="D496" s="1437">
        <v>0</v>
      </c>
      <c r="E496" s="704" t="e">
        <f t="shared" si="7"/>
        <v>#DIV/0!</v>
      </c>
      <c r="J496" s="243"/>
    </row>
    <row r="497" spans="1:10" ht="25.5">
      <c r="A497" s="706" t="s">
        <v>1922</v>
      </c>
      <c r="B497" s="707" t="s">
        <v>1923</v>
      </c>
      <c r="C497" s="708">
        <v>6</v>
      </c>
      <c r="D497" s="1437">
        <v>0</v>
      </c>
      <c r="E497" s="704">
        <f t="shared" si="7"/>
        <v>0</v>
      </c>
      <c r="J497" s="243"/>
    </row>
    <row r="498" spans="1:10" ht="25.5">
      <c r="A498" s="706" t="s">
        <v>1924</v>
      </c>
      <c r="B498" s="707" t="s">
        <v>1925</v>
      </c>
      <c r="C498" s="708">
        <v>0</v>
      </c>
      <c r="D498" s="1437">
        <v>2</v>
      </c>
      <c r="E498" s="704" t="e">
        <f t="shared" si="7"/>
        <v>#DIV/0!</v>
      </c>
      <c r="J498" s="243"/>
    </row>
    <row r="499" spans="1:10" ht="25.5">
      <c r="A499" s="706" t="s">
        <v>1926</v>
      </c>
      <c r="B499" s="707" t="s">
        <v>1927</v>
      </c>
      <c r="C499" s="708">
        <v>0</v>
      </c>
      <c r="D499" s="1437">
        <v>0</v>
      </c>
      <c r="E499" s="704" t="e">
        <f t="shared" si="7"/>
        <v>#DIV/0!</v>
      </c>
      <c r="J499" s="243"/>
    </row>
    <row r="500" spans="1:10">
      <c r="A500" s="706" t="s">
        <v>1928</v>
      </c>
      <c r="B500" s="707" t="s">
        <v>1929</v>
      </c>
      <c r="C500" s="708">
        <v>14</v>
      </c>
      <c r="D500" s="1437">
        <v>3</v>
      </c>
      <c r="E500" s="704">
        <f t="shared" si="7"/>
        <v>21.428571428571427</v>
      </c>
      <c r="J500" s="243"/>
    </row>
    <row r="501" spans="1:10">
      <c r="A501" s="706" t="s">
        <v>1930</v>
      </c>
      <c r="B501" s="707" t="s">
        <v>1931</v>
      </c>
      <c r="C501" s="708">
        <v>0</v>
      </c>
      <c r="D501" s="1437">
        <v>0</v>
      </c>
      <c r="E501" s="704" t="e">
        <f t="shared" si="7"/>
        <v>#DIV/0!</v>
      </c>
      <c r="J501" s="243"/>
    </row>
    <row r="502" spans="1:10">
      <c r="A502" s="706" t="s">
        <v>1932</v>
      </c>
      <c r="B502" s="707" t="s">
        <v>1933</v>
      </c>
      <c r="C502" s="708">
        <v>0</v>
      </c>
      <c r="D502" s="1437">
        <v>0</v>
      </c>
      <c r="E502" s="704" t="e">
        <f t="shared" si="7"/>
        <v>#DIV/0!</v>
      </c>
      <c r="J502" s="243"/>
    </row>
    <row r="503" spans="1:10">
      <c r="A503" s="706" t="s">
        <v>1934</v>
      </c>
      <c r="B503" s="707" t="s">
        <v>1935</v>
      </c>
      <c r="C503" s="708">
        <v>0</v>
      </c>
      <c r="D503" s="1437">
        <v>0</v>
      </c>
      <c r="E503" s="704" t="e">
        <f t="shared" si="7"/>
        <v>#DIV/0!</v>
      </c>
      <c r="J503" s="243"/>
    </row>
    <row r="504" spans="1:10">
      <c r="A504" s="706" t="s">
        <v>1936</v>
      </c>
      <c r="B504" s="707" t="s">
        <v>1937</v>
      </c>
      <c r="C504" s="708">
        <v>7</v>
      </c>
      <c r="D504" s="1437">
        <v>0</v>
      </c>
      <c r="E504" s="704">
        <f t="shared" si="7"/>
        <v>0</v>
      </c>
      <c r="J504" s="243"/>
    </row>
    <row r="505" spans="1:10">
      <c r="A505" s="706" t="s">
        <v>1938</v>
      </c>
      <c r="B505" s="707" t="s">
        <v>1939</v>
      </c>
      <c r="C505" s="708">
        <v>6</v>
      </c>
      <c r="D505" s="1437">
        <v>0</v>
      </c>
      <c r="E505" s="704">
        <f t="shared" si="7"/>
        <v>0</v>
      </c>
      <c r="J505" s="243"/>
    </row>
    <row r="506" spans="1:10">
      <c r="A506" s="706" t="s">
        <v>1940</v>
      </c>
      <c r="B506" s="707" t="s">
        <v>1941</v>
      </c>
      <c r="C506" s="708">
        <v>16</v>
      </c>
      <c r="D506" s="1437">
        <v>7</v>
      </c>
      <c r="E506" s="704">
        <f t="shared" si="7"/>
        <v>43.75</v>
      </c>
      <c r="J506" s="243"/>
    </row>
    <row r="507" spans="1:10">
      <c r="A507" s="706" t="s">
        <v>1942</v>
      </c>
      <c r="B507" s="707" t="s">
        <v>3661</v>
      </c>
      <c r="C507" s="708">
        <v>0</v>
      </c>
      <c r="D507" s="1437">
        <v>0</v>
      </c>
      <c r="E507" s="704" t="e">
        <f t="shared" si="7"/>
        <v>#DIV/0!</v>
      </c>
      <c r="J507" s="243"/>
    </row>
    <row r="508" spans="1:10">
      <c r="A508" s="706" t="s">
        <v>3662</v>
      </c>
      <c r="B508" s="707" t="s">
        <v>3663</v>
      </c>
      <c r="C508" s="708">
        <v>4</v>
      </c>
      <c r="D508" s="1437">
        <v>0</v>
      </c>
      <c r="E508" s="704">
        <f t="shared" si="7"/>
        <v>0</v>
      </c>
      <c r="J508" s="243"/>
    </row>
    <row r="509" spans="1:10">
      <c r="A509" s="706" t="s">
        <v>3664</v>
      </c>
      <c r="B509" s="707" t="s">
        <v>3665</v>
      </c>
      <c r="C509" s="708">
        <v>1</v>
      </c>
      <c r="D509" s="1437">
        <v>2</v>
      </c>
      <c r="E509" s="704">
        <f t="shared" si="7"/>
        <v>200</v>
      </c>
      <c r="J509" s="243"/>
    </row>
    <row r="510" spans="1:10">
      <c r="A510" s="706" t="s">
        <v>3666</v>
      </c>
      <c r="B510" s="707" t="s">
        <v>3667</v>
      </c>
      <c r="C510" s="708">
        <v>0</v>
      </c>
      <c r="D510" s="1437">
        <v>1</v>
      </c>
      <c r="E510" s="704" t="e">
        <f t="shared" si="7"/>
        <v>#DIV/0!</v>
      </c>
      <c r="J510" s="243"/>
    </row>
    <row r="511" spans="1:10">
      <c r="A511" s="706" t="s">
        <v>3668</v>
      </c>
      <c r="B511" s="707" t="s">
        <v>3669</v>
      </c>
      <c r="C511" s="708">
        <v>0</v>
      </c>
      <c r="D511" s="1437">
        <v>1</v>
      </c>
      <c r="E511" s="704" t="e">
        <f t="shared" si="7"/>
        <v>#DIV/0!</v>
      </c>
      <c r="J511" s="243"/>
    </row>
    <row r="512" spans="1:10">
      <c r="A512" s="706" t="s">
        <v>3670</v>
      </c>
      <c r="B512" s="707" t="s">
        <v>3671</v>
      </c>
      <c r="C512" s="708">
        <v>0</v>
      </c>
      <c r="D512" s="1437">
        <v>0</v>
      </c>
      <c r="E512" s="704" t="e">
        <f t="shared" si="7"/>
        <v>#DIV/0!</v>
      </c>
      <c r="J512" s="243"/>
    </row>
    <row r="513" spans="1:10">
      <c r="A513" s="706" t="s">
        <v>3672</v>
      </c>
      <c r="B513" s="707" t="s">
        <v>3673</v>
      </c>
      <c r="C513" s="708">
        <v>0</v>
      </c>
      <c r="D513" s="1437">
        <v>0</v>
      </c>
      <c r="E513" s="704" t="e">
        <f t="shared" si="7"/>
        <v>#DIV/0!</v>
      </c>
      <c r="J513" s="243"/>
    </row>
    <row r="514" spans="1:10">
      <c r="A514" s="706" t="s">
        <v>3674</v>
      </c>
      <c r="B514" s="707" t="s">
        <v>3675</v>
      </c>
      <c r="C514" s="708">
        <v>0</v>
      </c>
      <c r="D514" s="1437">
        <v>0</v>
      </c>
      <c r="E514" s="704" t="e">
        <f t="shared" si="7"/>
        <v>#DIV/0!</v>
      </c>
      <c r="J514" s="243"/>
    </row>
    <row r="515" spans="1:10">
      <c r="A515" s="706" t="s">
        <v>3676</v>
      </c>
      <c r="B515" s="707" t="s">
        <v>3677</v>
      </c>
      <c r="C515" s="708">
        <v>9</v>
      </c>
      <c r="D515" s="1437">
        <v>4</v>
      </c>
      <c r="E515" s="704">
        <f t="shared" si="7"/>
        <v>44.444444444444443</v>
      </c>
      <c r="J515" s="243"/>
    </row>
    <row r="516" spans="1:10">
      <c r="A516" s="706" t="s">
        <v>3678</v>
      </c>
      <c r="B516" s="707" t="s">
        <v>3679</v>
      </c>
      <c r="C516" s="708">
        <v>17</v>
      </c>
      <c r="D516" s="1437">
        <v>9</v>
      </c>
      <c r="E516" s="704">
        <f t="shared" si="7"/>
        <v>52.941176470588239</v>
      </c>
      <c r="J516" s="243"/>
    </row>
    <row r="517" spans="1:10">
      <c r="A517" s="706" t="s">
        <v>3680</v>
      </c>
      <c r="B517" s="707" t="s">
        <v>3681</v>
      </c>
      <c r="C517" s="708">
        <v>18</v>
      </c>
      <c r="D517" s="1437">
        <v>27</v>
      </c>
      <c r="E517" s="704">
        <f t="shared" si="7"/>
        <v>150</v>
      </c>
      <c r="J517" s="243"/>
    </row>
    <row r="518" spans="1:10">
      <c r="A518" s="706" t="s">
        <v>3682</v>
      </c>
      <c r="B518" s="707" t="s">
        <v>3683</v>
      </c>
      <c r="C518" s="708">
        <v>707</v>
      </c>
      <c r="D518" s="1437">
        <v>527</v>
      </c>
      <c r="E518" s="704">
        <f t="shared" si="7"/>
        <v>74.540311173974544</v>
      </c>
      <c r="J518" s="243"/>
    </row>
    <row r="519" spans="1:10">
      <c r="A519" s="706" t="s">
        <v>3684</v>
      </c>
      <c r="B519" s="707" t="s">
        <v>3685</v>
      </c>
      <c r="C519" s="708">
        <v>2</v>
      </c>
      <c r="D519" s="1437">
        <v>1</v>
      </c>
      <c r="E519" s="704">
        <f t="shared" si="7"/>
        <v>50</v>
      </c>
      <c r="J519" s="243"/>
    </row>
    <row r="520" spans="1:10">
      <c r="A520" s="706" t="s">
        <v>3686</v>
      </c>
      <c r="B520" s="707" t="s">
        <v>3115</v>
      </c>
      <c r="C520" s="708">
        <v>25</v>
      </c>
      <c r="D520" s="1437">
        <v>1</v>
      </c>
      <c r="E520" s="704">
        <f t="shared" si="7"/>
        <v>4</v>
      </c>
      <c r="J520" s="243"/>
    </row>
    <row r="521" spans="1:10">
      <c r="A521" s="706" t="s">
        <v>3116</v>
      </c>
      <c r="B521" s="707" t="s">
        <v>4835</v>
      </c>
      <c r="C521" s="708">
        <v>10</v>
      </c>
      <c r="D521" s="1437">
        <v>7</v>
      </c>
      <c r="E521" s="704">
        <f t="shared" ref="E521:E584" si="8">SUM(D521/C521*100)</f>
        <v>70</v>
      </c>
      <c r="J521" s="243"/>
    </row>
    <row r="522" spans="1:10">
      <c r="A522" s="706" t="s">
        <v>4836</v>
      </c>
      <c r="B522" s="707" t="s">
        <v>4837</v>
      </c>
      <c r="C522" s="708">
        <v>140</v>
      </c>
      <c r="D522" s="1437">
        <v>54</v>
      </c>
      <c r="E522" s="704">
        <f t="shared" si="8"/>
        <v>38.571428571428577</v>
      </c>
      <c r="J522" s="243"/>
    </row>
    <row r="523" spans="1:10">
      <c r="A523" s="706" t="s">
        <v>4838</v>
      </c>
      <c r="B523" s="707" t="s">
        <v>4839</v>
      </c>
      <c r="C523" s="708">
        <v>40</v>
      </c>
      <c r="D523" s="1437">
        <v>10</v>
      </c>
      <c r="E523" s="704">
        <f t="shared" si="8"/>
        <v>25</v>
      </c>
      <c r="J523" s="243"/>
    </row>
    <row r="524" spans="1:10">
      <c r="A524" s="706" t="s">
        <v>4840</v>
      </c>
      <c r="B524" s="707" t="s">
        <v>4841</v>
      </c>
      <c r="C524" s="708">
        <v>1</v>
      </c>
      <c r="D524" s="1437">
        <v>3</v>
      </c>
      <c r="E524" s="704">
        <f t="shared" si="8"/>
        <v>300</v>
      </c>
      <c r="J524" s="243"/>
    </row>
    <row r="525" spans="1:10">
      <c r="A525" s="706" t="s">
        <v>4842</v>
      </c>
      <c r="B525" s="707" t="s">
        <v>3113</v>
      </c>
      <c r="C525" s="708">
        <v>15</v>
      </c>
      <c r="D525" s="1437">
        <v>16</v>
      </c>
      <c r="E525" s="704">
        <f t="shared" si="8"/>
        <v>106.66666666666667</v>
      </c>
      <c r="J525" s="243"/>
    </row>
    <row r="526" spans="1:10">
      <c r="A526" s="706" t="s">
        <v>3114</v>
      </c>
      <c r="B526" s="707" t="s">
        <v>1466</v>
      </c>
      <c r="C526" s="708">
        <v>7</v>
      </c>
      <c r="D526" s="1437">
        <v>1</v>
      </c>
      <c r="E526" s="704">
        <f t="shared" si="8"/>
        <v>14.285714285714285</v>
      </c>
      <c r="J526" s="243"/>
    </row>
    <row r="527" spans="1:10">
      <c r="A527" s="706" t="s">
        <v>1467</v>
      </c>
      <c r="B527" s="707" t="s">
        <v>1468</v>
      </c>
      <c r="C527" s="708">
        <v>20</v>
      </c>
      <c r="D527" s="1437">
        <v>14</v>
      </c>
      <c r="E527" s="704">
        <f t="shared" si="8"/>
        <v>70</v>
      </c>
      <c r="J527" s="243"/>
    </row>
    <row r="528" spans="1:10">
      <c r="A528" s="706" t="s">
        <v>1469</v>
      </c>
      <c r="B528" s="707" t="s">
        <v>1470</v>
      </c>
      <c r="C528" s="708">
        <v>25</v>
      </c>
      <c r="D528" s="1437">
        <v>25</v>
      </c>
      <c r="E528" s="704">
        <f t="shared" si="8"/>
        <v>100</v>
      </c>
      <c r="J528" s="243"/>
    </row>
    <row r="529" spans="1:10">
      <c r="A529" s="706" t="s">
        <v>1471</v>
      </c>
      <c r="B529" s="707" t="s">
        <v>1472</v>
      </c>
      <c r="C529" s="708">
        <v>0</v>
      </c>
      <c r="D529" s="1437">
        <v>0</v>
      </c>
      <c r="E529" s="704" t="e">
        <f t="shared" si="8"/>
        <v>#DIV/0!</v>
      </c>
      <c r="J529" s="243"/>
    </row>
    <row r="530" spans="1:10">
      <c r="A530" s="724">
        <v>12</v>
      </c>
      <c r="B530" s="727" t="s">
        <v>1473</v>
      </c>
      <c r="C530" s="705"/>
      <c r="D530" s="975"/>
      <c r="E530" s="734"/>
      <c r="J530" s="243"/>
    </row>
    <row r="531" spans="1:10">
      <c r="A531" s="706" t="s">
        <v>1474</v>
      </c>
      <c r="B531" s="719" t="s">
        <v>1475</v>
      </c>
      <c r="C531" s="708">
        <v>0</v>
      </c>
      <c r="D531" s="1437">
        <v>0</v>
      </c>
      <c r="E531" s="704" t="e">
        <f t="shared" si="8"/>
        <v>#DIV/0!</v>
      </c>
      <c r="J531" s="243"/>
    </row>
    <row r="532" spans="1:10">
      <c r="A532" s="706" t="s">
        <v>1476</v>
      </c>
      <c r="B532" s="719" t="s">
        <v>1477</v>
      </c>
      <c r="C532" s="708">
        <v>6</v>
      </c>
      <c r="D532" s="1437">
        <v>0</v>
      </c>
      <c r="E532" s="704">
        <f t="shared" si="8"/>
        <v>0</v>
      </c>
      <c r="J532" s="243"/>
    </row>
    <row r="533" spans="1:10">
      <c r="A533" s="706" t="s">
        <v>1478</v>
      </c>
      <c r="B533" s="707" t="s">
        <v>1479</v>
      </c>
      <c r="C533" s="708">
        <v>0</v>
      </c>
      <c r="D533" s="1437">
        <v>0</v>
      </c>
      <c r="E533" s="704" t="e">
        <f t="shared" si="8"/>
        <v>#DIV/0!</v>
      </c>
      <c r="J533" s="243"/>
    </row>
    <row r="534" spans="1:10">
      <c r="A534" s="706" t="s">
        <v>1480</v>
      </c>
      <c r="B534" s="707" t="s">
        <v>1481</v>
      </c>
      <c r="C534" s="708">
        <v>7</v>
      </c>
      <c r="D534" s="1437">
        <v>0</v>
      </c>
      <c r="E534" s="704">
        <f t="shared" si="8"/>
        <v>0</v>
      </c>
      <c r="J534" s="243"/>
    </row>
    <row r="535" spans="1:10">
      <c r="A535" s="706" t="s">
        <v>1482</v>
      </c>
      <c r="B535" s="707" t="s">
        <v>1483</v>
      </c>
      <c r="C535" s="708">
        <v>1</v>
      </c>
      <c r="D535" s="1437">
        <v>0</v>
      </c>
      <c r="E535" s="704">
        <f t="shared" si="8"/>
        <v>0</v>
      </c>
      <c r="J535" s="243"/>
    </row>
    <row r="536" spans="1:10">
      <c r="A536" s="706" t="s">
        <v>1484</v>
      </c>
      <c r="B536" s="707" t="s">
        <v>1485</v>
      </c>
      <c r="C536" s="708">
        <v>33</v>
      </c>
      <c r="D536" s="1437">
        <v>12</v>
      </c>
      <c r="E536" s="704">
        <f t="shared" si="8"/>
        <v>36.363636363636367</v>
      </c>
      <c r="J536" s="243"/>
    </row>
    <row r="537" spans="1:10">
      <c r="A537" s="706" t="s">
        <v>1486</v>
      </c>
      <c r="B537" s="707" t="s">
        <v>1487</v>
      </c>
      <c r="C537" s="708">
        <v>11</v>
      </c>
      <c r="D537" s="1437">
        <v>2</v>
      </c>
      <c r="E537" s="704">
        <f t="shared" si="8"/>
        <v>18.181818181818183</v>
      </c>
      <c r="J537" s="243"/>
    </row>
    <row r="538" spans="1:10">
      <c r="A538" s="706" t="s">
        <v>1488</v>
      </c>
      <c r="B538" s="707" t="s">
        <v>1489</v>
      </c>
      <c r="C538" s="708">
        <v>0</v>
      </c>
      <c r="D538" s="1437">
        <v>0</v>
      </c>
      <c r="E538" s="704" t="e">
        <f t="shared" si="8"/>
        <v>#DIV/0!</v>
      </c>
      <c r="J538" s="243"/>
    </row>
    <row r="539" spans="1:10">
      <c r="A539" s="706" t="s">
        <v>1490</v>
      </c>
      <c r="B539" s="707" t="s">
        <v>1491</v>
      </c>
      <c r="C539" s="708">
        <v>6</v>
      </c>
      <c r="D539" s="1437">
        <v>0</v>
      </c>
      <c r="E539" s="704">
        <f t="shared" si="8"/>
        <v>0</v>
      </c>
      <c r="J539" s="243"/>
    </row>
    <row r="540" spans="1:10">
      <c r="A540" s="706" t="s">
        <v>1492</v>
      </c>
      <c r="B540" s="707" t="s">
        <v>1493</v>
      </c>
      <c r="C540" s="708">
        <v>1</v>
      </c>
      <c r="D540" s="1437">
        <v>1</v>
      </c>
      <c r="E540" s="704">
        <f t="shared" si="8"/>
        <v>100</v>
      </c>
      <c r="J540" s="243"/>
    </row>
    <row r="541" spans="1:10">
      <c r="A541" s="706" t="s">
        <v>1494</v>
      </c>
      <c r="B541" s="707" t="s">
        <v>1495</v>
      </c>
      <c r="C541" s="708">
        <v>2</v>
      </c>
      <c r="D541" s="1437">
        <v>0</v>
      </c>
      <c r="E541" s="704">
        <f t="shared" si="8"/>
        <v>0</v>
      </c>
      <c r="J541" s="243"/>
    </row>
    <row r="542" spans="1:10">
      <c r="A542" s="706" t="s">
        <v>1496</v>
      </c>
      <c r="B542" s="707" t="s">
        <v>1497</v>
      </c>
      <c r="C542" s="708">
        <v>7</v>
      </c>
      <c r="D542" s="1437">
        <v>0</v>
      </c>
      <c r="E542" s="704">
        <f t="shared" si="8"/>
        <v>0</v>
      </c>
      <c r="J542" s="243"/>
    </row>
    <row r="543" spans="1:10">
      <c r="A543" s="706" t="s">
        <v>1498</v>
      </c>
      <c r="B543" s="719" t="s">
        <v>1499</v>
      </c>
      <c r="C543" s="708">
        <v>14</v>
      </c>
      <c r="D543" s="1437">
        <v>0</v>
      </c>
      <c r="E543" s="704">
        <f t="shared" si="8"/>
        <v>0</v>
      </c>
      <c r="J543" s="243"/>
    </row>
    <row r="544" spans="1:10">
      <c r="A544" s="706" t="s">
        <v>1500</v>
      </c>
      <c r="B544" s="707" t="s">
        <v>1501</v>
      </c>
      <c r="C544" s="708">
        <v>17</v>
      </c>
      <c r="D544" s="1437">
        <v>2</v>
      </c>
      <c r="E544" s="704">
        <f t="shared" si="8"/>
        <v>11.76470588235294</v>
      </c>
      <c r="J544" s="243"/>
    </row>
    <row r="545" spans="1:10">
      <c r="A545" s="706" t="s">
        <v>1502</v>
      </c>
      <c r="B545" s="707" t="s">
        <v>1503</v>
      </c>
      <c r="C545" s="708">
        <v>0</v>
      </c>
      <c r="D545" s="1437">
        <v>0</v>
      </c>
      <c r="E545" s="704" t="e">
        <f t="shared" si="8"/>
        <v>#DIV/0!</v>
      </c>
      <c r="J545" s="243"/>
    </row>
    <row r="546" spans="1:10">
      <c r="A546" s="706" t="s">
        <v>1504</v>
      </c>
      <c r="B546" s="707" t="s">
        <v>1505</v>
      </c>
      <c r="C546" s="708">
        <v>3</v>
      </c>
      <c r="D546" s="1437">
        <v>0</v>
      </c>
      <c r="E546" s="704">
        <f t="shared" si="8"/>
        <v>0</v>
      </c>
      <c r="J546" s="243"/>
    </row>
    <row r="547" spans="1:10">
      <c r="A547" s="724">
        <v>13</v>
      </c>
      <c r="B547" s="727" t="s">
        <v>1506</v>
      </c>
      <c r="C547" s="710"/>
      <c r="D547" s="975"/>
      <c r="E547" s="734"/>
      <c r="J547" s="243"/>
    </row>
    <row r="548" spans="1:10">
      <c r="A548" s="706" t="s">
        <v>1507</v>
      </c>
      <c r="B548" s="707" t="s">
        <v>1508</v>
      </c>
      <c r="C548" s="708">
        <v>0</v>
      </c>
      <c r="D548" s="1437">
        <v>0</v>
      </c>
      <c r="E548" s="704" t="e">
        <f t="shared" si="8"/>
        <v>#DIV/0!</v>
      </c>
      <c r="J548" s="243"/>
    </row>
    <row r="549" spans="1:10">
      <c r="A549" s="706" t="s">
        <v>1509</v>
      </c>
      <c r="B549" s="707" t="s">
        <v>1510</v>
      </c>
      <c r="C549" s="708">
        <v>1</v>
      </c>
      <c r="D549" s="1437">
        <v>1</v>
      </c>
      <c r="E549" s="704">
        <f t="shared" si="8"/>
        <v>100</v>
      </c>
      <c r="J549" s="243"/>
    </row>
    <row r="550" spans="1:10">
      <c r="A550" s="706" t="s">
        <v>1511</v>
      </c>
      <c r="B550" s="707" t="s">
        <v>1512</v>
      </c>
      <c r="C550" s="708">
        <v>15</v>
      </c>
      <c r="D550" s="1437">
        <v>11</v>
      </c>
      <c r="E550" s="704">
        <f t="shared" si="8"/>
        <v>73.333333333333329</v>
      </c>
      <c r="J550" s="243"/>
    </row>
    <row r="551" spans="1:10" ht="25.5">
      <c r="A551" s="706" t="s">
        <v>1513</v>
      </c>
      <c r="B551" s="707" t="s">
        <v>1514</v>
      </c>
      <c r="C551" s="708">
        <v>0</v>
      </c>
      <c r="D551" s="1437">
        <v>0</v>
      </c>
      <c r="E551" s="704" t="e">
        <f t="shared" si="8"/>
        <v>#DIV/0!</v>
      </c>
      <c r="J551" s="243"/>
    </row>
    <row r="552" spans="1:10" ht="25.5">
      <c r="A552" s="706" t="s">
        <v>1515</v>
      </c>
      <c r="B552" s="707" t="s">
        <v>1516</v>
      </c>
      <c r="C552" s="708">
        <v>4</v>
      </c>
      <c r="D552" s="1437">
        <v>1</v>
      </c>
      <c r="E552" s="704">
        <f t="shared" si="8"/>
        <v>25</v>
      </c>
      <c r="J552" s="243"/>
    </row>
    <row r="553" spans="1:10">
      <c r="A553" s="706" t="s">
        <v>1517</v>
      </c>
      <c r="B553" s="707" t="s">
        <v>1518</v>
      </c>
      <c r="C553" s="708">
        <v>2</v>
      </c>
      <c r="D553" s="1437">
        <v>0</v>
      </c>
      <c r="E553" s="704">
        <f t="shared" si="8"/>
        <v>0</v>
      </c>
      <c r="J553" s="243"/>
    </row>
    <row r="554" spans="1:10">
      <c r="A554" s="706" t="s">
        <v>1519</v>
      </c>
      <c r="B554" s="707" t="s">
        <v>1520</v>
      </c>
      <c r="C554" s="708">
        <v>9</v>
      </c>
      <c r="D554" s="1437">
        <v>2</v>
      </c>
      <c r="E554" s="704">
        <f t="shared" si="8"/>
        <v>22.222222222222221</v>
      </c>
      <c r="J554" s="243"/>
    </row>
    <row r="555" spans="1:10">
      <c r="A555" s="706" t="s">
        <v>1521</v>
      </c>
      <c r="B555" s="707" t="s">
        <v>550</v>
      </c>
      <c r="C555" s="708">
        <v>8</v>
      </c>
      <c r="D555" s="1437">
        <v>11</v>
      </c>
      <c r="E555" s="704">
        <f t="shared" si="8"/>
        <v>137.5</v>
      </c>
      <c r="J555" s="243"/>
    </row>
    <row r="556" spans="1:10">
      <c r="A556" s="706" t="s">
        <v>551</v>
      </c>
      <c r="B556" s="707" t="s">
        <v>552</v>
      </c>
      <c r="C556" s="708">
        <v>0</v>
      </c>
      <c r="D556" s="1437">
        <v>0</v>
      </c>
      <c r="E556" s="704" t="e">
        <f t="shared" si="8"/>
        <v>#DIV/0!</v>
      </c>
      <c r="J556" s="243"/>
    </row>
    <row r="557" spans="1:10">
      <c r="A557" s="706" t="s">
        <v>553</v>
      </c>
      <c r="B557" s="707" t="s">
        <v>554</v>
      </c>
      <c r="C557" s="708">
        <v>165</v>
      </c>
      <c r="D557" s="1437">
        <v>131</v>
      </c>
      <c r="E557" s="704">
        <f t="shared" si="8"/>
        <v>79.393939393939391</v>
      </c>
      <c r="J557" s="243"/>
    </row>
    <row r="558" spans="1:10">
      <c r="A558" s="706" t="s">
        <v>555</v>
      </c>
      <c r="B558" s="707" t="s">
        <v>556</v>
      </c>
      <c r="C558" s="708">
        <v>120</v>
      </c>
      <c r="D558" s="1437">
        <v>91</v>
      </c>
      <c r="E558" s="704">
        <f t="shared" si="8"/>
        <v>75.833333333333329</v>
      </c>
      <c r="J558" s="243"/>
    </row>
    <row r="559" spans="1:10">
      <c r="A559" s="706" t="s">
        <v>557</v>
      </c>
      <c r="B559" s="707" t="s">
        <v>558</v>
      </c>
      <c r="C559" s="708">
        <v>3</v>
      </c>
      <c r="D559" s="1437">
        <v>1</v>
      </c>
      <c r="E559" s="704">
        <f t="shared" si="8"/>
        <v>33.333333333333329</v>
      </c>
      <c r="J559" s="243"/>
    </row>
    <row r="560" spans="1:10">
      <c r="A560" s="712" t="s">
        <v>559</v>
      </c>
      <c r="B560" s="719" t="s">
        <v>560</v>
      </c>
      <c r="C560" s="708">
        <v>1</v>
      </c>
      <c r="D560" s="1437">
        <v>0</v>
      </c>
      <c r="E560" s="704">
        <f t="shared" si="8"/>
        <v>0</v>
      </c>
      <c r="J560" s="243"/>
    </row>
    <row r="561" spans="1:10">
      <c r="A561" s="712" t="s">
        <v>561</v>
      </c>
      <c r="B561" s="719" t="s">
        <v>562</v>
      </c>
      <c r="C561" s="708">
        <v>13</v>
      </c>
      <c r="D561" s="1437">
        <v>9</v>
      </c>
      <c r="E561" s="704">
        <f t="shared" si="8"/>
        <v>69.230769230769226</v>
      </c>
      <c r="J561" s="243"/>
    </row>
    <row r="562" spans="1:10">
      <c r="A562" s="706" t="s">
        <v>563</v>
      </c>
      <c r="B562" s="707" t="s">
        <v>564</v>
      </c>
      <c r="C562" s="708">
        <v>0</v>
      </c>
      <c r="D562" s="1437">
        <v>1</v>
      </c>
      <c r="E562" s="704" t="e">
        <f t="shared" si="8"/>
        <v>#DIV/0!</v>
      </c>
      <c r="J562" s="243"/>
    </row>
    <row r="563" spans="1:10">
      <c r="A563" s="706" t="s">
        <v>565</v>
      </c>
      <c r="B563" s="707" t="s">
        <v>566</v>
      </c>
      <c r="C563" s="708">
        <v>23</v>
      </c>
      <c r="D563" s="1437">
        <v>10</v>
      </c>
      <c r="E563" s="704">
        <f t="shared" si="8"/>
        <v>43.478260869565219</v>
      </c>
      <c r="J563" s="243"/>
    </row>
    <row r="564" spans="1:10">
      <c r="A564" s="706" t="s">
        <v>567</v>
      </c>
      <c r="B564" s="707" t="s">
        <v>568</v>
      </c>
      <c r="C564" s="708">
        <v>9</v>
      </c>
      <c r="D564" s="1437">
        <v>5</v>
      </c>
      <c r="E564" s="704">
        <f t="shared" si="8"/>
        <v>55.555555555555557</v>
      </c>
      <c r="J564" s="243"/>
    </row>
    <row r="565" spans="1:10">
      <c r="A565" s="706" t="s">
        <v>569</v>
      </c>
      <c r="B565" s="719" t="s">
        <v>179</v>
      </c>
      <c r="C565" s="708">
        <v>60</v>
      </c>
      <c r="D565" s="1437">
        <v>32</v>
      </c>
      <c r="E565" s="704">
        <f t="shared" si="8"/>
        <v>53.333333333333336</v>
      </c>
      <c r="J565" s="243"/>
    </row>
    <row r="566" spans="1:10">
      <c r="A566" s="724">
        <v>14</v>
      </c>
      <c r="B566" s="727" t="s">
        <v>180</v>
      </c>
      <c r="C566" s="710"/>
      <c r="D566" s="975"/>
      <c r="E566" s="734"/>
      <c r="J566" s="243"/>
    </row>
    <row r="567" spans="1:10">
      <c r="A567" s="706" t="s">
        <v>181</v>
      </c>
      <c r="B567" s="707" t="s">
        <v>182</v>
      </c>
      <c r="C567" s="708">
        <v>15</v>
      </c>
      <c r="D567" s="1437">
        <v>7</v>
      </c>
      <c r="E567" s="704">
        <f t="shared" si="8"/>
        <v>46.666666666666664</v>
      </c>
      <c r="J567" s="243"/>
    </row>
    <row r="568" spans="1:10">
      <c r="A568" s="706" t="s">
        <v>183</v>
      </c>
      <c r="B568" s="707" t="s">
        <v>184</v>
      </c>
      <c r="C568" s="708">
        <v>100</v>
      </c>
      <c r="D568" s="1437">
        <v>154</v>
      </c>
      <c r="E568" s="704">
        <f t="shared" si="8"/>
        <v>154</v>
      </c>
      <c r="J568" s="243"/>
    </row>
    <row r="569" spans="1:10">
      <c r="A569" s="706" t="s">
        <v>185</v>
      </c>
      <c r="B569" s="707" t="s">
        <v>186</v>
      </c>
      <c r="C569" s="708">
        <v>2</v>
      </c>
      <c r="D569" s="1437">
        <v>0</v>
      </c>
      <c r="E569" s="704">
        <f t="shared" si="8"/>
        <v>0</v>
      </c>
      <c r="J569" s="243"/>
    </row>
    <row r="570" spans="1:10">
      <c r="A570" s="706" t="s">
        <v>187</v>
      </c>
      <c r="B570" s="707" t="s">
        <v>188</v>
      </c>
      <c r="C570" s="708">
        <v>9</v>
      </c>
      <c r="D570" s="1437">
        <v>9</v>
      </c>
      <c r="E570" s="704">
        <f t="shared" si="8"/>
        <v>100</v>
      </c>
      <c r="J570" s="243"/>
    </row>
    <row r="571" spans="1:10">
      <c r="A571" s="706" t="s">
        <v>189</v>
      </c>
      <c r="B571" s="719" t="s">
        <v>190</v>
      </c>
      <c r="C571" s="708">
        <v>1</v>
      </c>
      <c r="D571" s="1437">
        <v>0</v>
      </c>
      <c r="E571" s="704">
        <f t="shared" si="8"/>
        <v>0</v>
      </c>
      <c r="J571" s="243"/>
    </row>
    <row r="572" spans="1:10">
      <c r="A572" s="706" t="s">
        <v>191</v>
      </c>
      <c r="B572" s="719" t="s">
        <v>192</v>
      </c>
      <c r="C572" s="708">
        <v>1</v>
      </c>
      <c r="D572" s="1437">
        <v>5</v>
      </c>
      <c r="E572" s="704">
        <f t="shared" si="8"/>
        <v>500</v>
      </c>
      <c r="J572" s="243"/>
    </row>
    <row r="573" spans="1:10" ht="25.5">
      <c r="A573" s="706" t="s">
        <v>193</v>
      </c>
      <c r="B573" s="719" t="s">
        <v>1534</v>
      </c>
      <c r="C573" s="708">
        <v>0</v>
      </c>
      <c r="D573" s="1437">
        <v>0</v>
      </c>
      <c r="E573" s="704" t="e">
        <f t="shared" si="8"/>
        <v>#DIV/0!</v>
      </c>
      <c r="J573" s="243"/>
    </row>
    <row r="574" spans="1:10" ht="25.5">
      <c r="A574" s="706" t="s">
        <v>1535</v>
      </c>
      <c r="B574" s="719" t="s">
        <v>1536</v>
      </c>
      <c r="C574" s="708">
        <v>5</v>
      </c>
      <c r="D574" s="1437">
        <v>2</v>
      </c>
      <c r="E574" s="704">
        <f t="shared" si="8"/>
        <v>40</v>
      </c>
      <c r="J574" s="243"/>
    </row>
    <row r="575" spans="1:10">
      <c r="A575" s="706" t="s">
        <v>1537</v>
      </c>
      <c r="B575" s="707" t="s">
        <v>1538</v>
      </c>
      <c r="C575" s="708">
        <v>95</v>
      </c>
      <c r="D575" s="1437">
        <v>66</v>
      </c>
      <c r="E575" s="704">
        <f t="shared" si="8"/>
        <v>69.473684210526315</v>
      </c>
      <c r="J575" s="243"/>
    </row>
    <row r="576" spans="1:10">
      <c r="A576" s="712" t="s">
        <v>1539</v>
      </c>
      <c r="B576" s="719" t="s">
        <v>1540</v>
      </c>
      <c r="C576" s="708">
        <v>299</v>
      </c>
      <c r="D576" s="1437">
        <v>299</v>
      </c>
      <c r="E576" s="704">
        <f t="shared" si="8"/>
        <v>100</v>
      </c>
      <c r="J576" s="243"/>
    </row>
    <row r="577" spans="1:10">
      <c r="A577" s="712" t="s">
        <v>1541</v>
      </c>
      <c r="B577" s="719" t="s">
        <v>1542</v>
      </c>
      <c r="C577" s="708">
        <v>5</v>
      </c>
      <c r="D577" s="1437">
        <v>0</v>
      </c>
      <c r="E577" s="704">
        <f t="shared" si="8"/>
        <v>0</v>
      </c>
      <c r="J577" s="243"/>
    </row>
    <row r="578" spans="1:10">
      <c r="A578" s="712" t="s">
        <v>1543</v>
      </c>
      <c r="B578" s="719" t="s">
        <v>1544</v>
      </c>
      <c r="C578" s="708">
        <v>7</v>
      </c>
      <c r="D578" s="1437">
        <v>5</v>
      </c>
      <c r="E578" s="704">
        <f t="shared" si="8"/>
        <v>71.428571428571431</v>
      </c>
      <c r="J578" s="243"/>
    </row>
    <row r="579" spans="1:10">
      <c r="A579" s="712" t="s">
        <v>1545</v>
      </c>
      <c r="B579" s="719" t="s">
        <v>1546</v>
      </c>
      <c r="C579" s="708">
        <v>5</v>
      </c>
      <c r="D579" s="1437">
        <v>11</v>
      </c>
      <c r="E579" s="704">
        <f t="shared" si="8"/>
        <v>220.00000000000003</v>
      </c>
      <c r="J579" s="243"/>
    </row>
    <row r="580" spans="1:10">
      <c r="A580" s="712" t="s">
        <v>1547</v>
      </c>
      <c r="B580" s="719" t="s">
        <v>1548</v>
      </c>
      <c r="C580" s="708">
        <v>118</v>
      </c>
      <c r="D580" s="1437">
        <v>78</v>
      </c>
      <c r="E580" s="704">
        <f t="shared" si="8"/>
        <v>66.101694915254242</v>
      </c>
      <c r="J580" s="243"/>
    </row>
    <row r="581" spans="1:10">
      <c r="A581" s="724">
        <v>15</v>
      </c>
      <c r="B581" s="727" t="s">
        <v>1549</v>
      </c>
      <c r="C581" s="710"/>
      <c r="D581" s="975"/>
      <c r="E581" s="734"/>
      <c r="J581" s="243"/>
    </row>
    <row r="582" spans="1:10" ht="25.5">
      <c r="A582" s="706" t="s">
        <v>1550</v>
      </c>
      <c r="B582" s="707" t="s">
        <v>1551</v>
      </c>
      <c r="C582" s="708">
        <v>0</v>
      </c>
      <c r="D582" s="1437">
        <v>0</v>
      </c>
      <c r="E582" s="704" t="e">
        <f t="shared" si="8"/>
        <v>#DIV/0!</v>
      </c>
      <c r="J582" s="243"/>
    </row>
    <row r="583" spans="1:10">
      <c r="A583" s="706" t="s">
        <v>1552</v>
      </c>
      <c r="B583" s="707" t="s">
        <v>1553</v>
      </c>
      <c r="C583" s="708">
        <v>0</v>
      </c>
      <c r="D583" s="1437">
        <v>0</v>
      </c>
      <c r="E583" s="704" t="e">
        <f t="shared" si="8"/>
        <v>#DIV/0!</v>
      </c>
      <c r="J583" s="243"/>
    </row>
    <row r="584" spans="1:10">
      <c r="A584" s="706" t="s">
        <v>1554</v>
      </c>
      <c r="B584" s="707" t="s">
        <v>1555</v>
      </c>
      <c r="C584" s="708">
        <v>0</v>
      </c>
      <c r="D584" s="1437">
        <v>0</v>
      </c>
      <c r="E584" s="704" t="e">
        <f t="shared" si="8"/>
        <v>#DIV/0!</v>
      </c>
      <c r="J584" s="243"/>
    </row>
    <row r="585" spans="1:10">
      <c r="A585" s="706" t="s">
        <v>1556</v>
      </c>
      <c r="B585" s="707" t="s">
        <v>1557</v>
      </c>
      <c r="C585" s="708">
        <v>0</v>
      </c>
      <c r="D585" s="1437">
        <v>0</v>
      </c>
      <c r="E585" s="704" t="e">
        <f t="shared" ref="E585:E648" si="9">SUM(D585/C585*100)</f>
        <v>#DIV/0!</v>
      </c>
      <c r="J585" s="243"/>
    </row>
    <row r="586" spans="1:10">
      <c r="A586" s="706" t="s">
        <v>1558</v>
      </c>
      <c r="B586" s="707" t="s">
        <v>4701</v>
      </c>
      <c r="C586" s="708">
        <v>0</v>
      </c>
      <c r="D586" s="1437">
        <v>0</v>
      </c>
      <c r="E586" s="704" t="e">
        <f t="shared" si="9"/>
        <v>#DIV/0!</v>
      </c>
      <c r="J586" s="243"/>
    </row>
    <row r="587" spans="1:10" ht="25.5">
      <c r="A587" s="706" t="s">
        <v>4702</v>
      </c>
      <c r="B587" s="707" t="s">
        <v>4703</v>
      </c>
      <c r="C587" s="708">
        <v>0</v>
      </c>
      <c r="D587" s="1437">
        <v>0</v>
      </c>
      <c r="E587" s="704" t="e">
        <f t="shared" si="9"/>
        <v>#DIV/0!</v>
      </c>
      <c r="J587" s="243"/>
    </row>
    <row r="588" spans="1:10" ht="25.5">
      <c r="A588" s="706" t="s">
        <v>4704</v>
      </c>
      <c r="B588" s="707" t="s">
        <v>4705</v>
      </c>
      <c r="C588" s="708">
        <v>0</v>
      </c>
      <c r="D588" s="1437">
        <v>0</v>
      </c>
      <c r="E588" s="704" t="e">
        <f t="shared" si="9"/>
        <v>#DIV/0!</v>
      </c>
      <c r="J588" s="243"/>
    </row>
    <row r="589" spans="1:10" ht="25.5">
      <c r="A589" s="706" t="s">
        <v>4706</v>
      </c>
      <c r="B589" s="707" t="s">
        <v>4707</v>
      </c>
      <c r="C589" s="708">
        <v>1</v>
      </c>
      <c r="D589" s="1437">
        <v>1</v>
      </c>
      <c r="E589" s="704">
        <f t="shared" si="9"/>
        <v>100</v>
      </c>
      <c r="J589" s="243"/>
    </row>
    <row r="590" spans="1:10" ht="25.5">
      <c r="A590" s="706" t="s">
        <v>4708</v>
      </c>
      <c r="B590" s="707" t="s">
        <v>4709</v>
      </c>
      <c r="C590" s="708">
        <v>0</v>
      </c>
      <c r="D590" s="1437">
        <v>0</v>
      </c>
      <c r="E590" s="704" t="e">
        <f t="shared" si="9"/>
        <v>#DIV/0!</v>
      </c>
      <c r="J590" s="243"/>
    </row>
    <row r="591" spans="1:10">
      <c r="A591" s="706" t="s">
        <v>4710</v>
      </c>
      <c r="B591" s="707" t="s">
        <v>4711</v>
      </c>
      <c r="C591" s="708">
        <v>0</v>
      </c>
      <c r="D591" s="1437">
        <v>0</v>
      </c>
      <c r="E591" s="704" t="e">
        <f t="shared" si="9"/>
        <v>#DIV/0!</v>
      </c>
      <c r="J591" s="243"/>
    </row>
    <row r="592" spans="1:10">
      <c r="A592" s="706" t="s">
        <v>4712</v>
      </c>
      <c r="B592" s="707" t="s">
        <v>4713</v>
      </c>
      <c r="C592" s="708">
        <v>0</v>
      </c>
      <c r="D592" s="1437">
        <v>0</v>
      </c>
      <c r="E592" s="704" t="e">
        <f t="shared" si="9"/>
        <v>#DIV/0!</v>
      </c>
      <c r="J592" s="243"/>
    </row>
    <row r="593" spans="1:10">
      <c r="A593" s="706" t="s">
        <v>4714</v>
      </c>
      <c r="B593" s="707" t="s">
        <v>4715</v>
      </c>
      <c r="C593" s="708">
        <v>0</v>
      </c>
      <c r="D593" s="1437">
        <v>0</v>
      </c>
      <c r="E593" s="704" t="e">
        <f t="shared" si="9"/>
        <v>#DIV/0!</v>
      </c>
      <c r="J593" s="243"/>
    </row>
    <row r="594" spans="1:10">
      <c r="A594" s="706" t="s">
        <v>4716</v>
      </c>
      <c r="B594" s="707" t="s">
        <v>4717</v>
      </c>
      <c r="C594" s="708">
        <v>0</v>
      </c>
      <c r="D594" s="1437">
        <v>0</v>
      </c>
      <c r="E594" s="704" t="e">
        <f t="shared" si="9"/>
        <v>#DIV/0!</v>
      </c>
      <c r="J594" s="243"/>
    </row>
    <row r="595" spans="1:10" ht="25.5">
      <c r="A595" s="706" t="s">
        <v>4718</v>
      </c>
      <c r="B595" s="707" t="s">
        <v>4719</v>
      </c>
      <c r="C595" s="708">
        <v>0</v>
      </c>
      <c r="D595" s="1437">
        <v>0</v>
      </c>
      <c r="E595" s="704" t="e">
        <f t="shared" si="9"/>
        <v>#DIV/0!</v>
      </c>
      <c r="J595" s="243"/>
    </row>
    <row r="596" spans="1:10" ht="25.5">
      <c r="A596" s="706" t="s">
        <v>4720</v>
      </c>
      <c r="B596" s="707" t="s">
        <v>4721</v>
      </c>
      <c r="C596" s="708">
        <v>0</v>
      </c>
      <c r="D596" s="1437">
        <v>0</v>
      </c>
      <c r="E596" s="704" t="e">
        <f t="shared" si="9"/>
        <v>#DIV/0!</v>
      </c>
      <c r="J596" s="243"/>
    </row>
    <row r="597" spans="1:10" ht="25.5">
      <c r="A597" s="706" t="s">
        <v>4722</v>
      </c>
      <c r="B597" s="707" t="s">
        <v>766</v>
      </c>
      <c r="C597" s="708">
        <v>0</v>
      </c>
      <c r="D597" s="1437">
        <v>0</v>
      </c>
      <c r="E597" s="704" t="e">
        <f t="shared" si="9"/>
        <v>#DIV/0!</v>
      </c>
      <c r="J597" s="243"/>
    </row>
    <row r="598" spans="1:10" ht="25.5">
      <c r="A598" s="706" t="s">
        <v>767</v>
      </c>
      <c r="B598" s="707" t="s">
        <v>768</v>
      </c>
      <c r="C598" s="708">
        <v>0</v>
      </c>
      <c r="D598" s="1437">
        <v>0</v>
      </c>
      <c r="E598" s="704" t="e">
        <f t="shared" si="9"/>
        <v>#DIV/0!</v>
      </c>
      <c r="J598" s="243"/>
    </row>
    <row r="599" spans="1:10" ht="25.5">
      <c r="A599" s="706" t="s">
        <v>769</v>
      </c>
      <c r="B599" s="707" t="s">
        <v>770</v>
      </c>
      <c r="C599" s="708">
        <v>0</v>
      </c>
      <c r="D599" s="1437">
        <v>0</v>
      </c>
      <c r="E599" s="704" t="e">
        <f t="shared" si="9"/>
        <v>#DIV/0!</v>
      </c>
      <c r="J599" s="243"/>
    </row>
    <row r="600" spans="1:10" ht="25.5">
      <c r="A600" s="706" t="s">
        <v>771</v>
      </c>
      <c r="B600" s="707" t="s">
        <v>772</v>
      </c>
      <c r="C600" s="708">
        <v>0</v>
      </c>
      <c r="D600" s="1437">
        <v>0</v>
      </c>
      <c r="E600" s="704" t="e">
        <f t="shared" si="9"/>
        <v>#DIV/0!</v>
      </c>
      <c r="J600" s="243"/>
    </row>
    <row r="601" spans="1:10" ht="25.5">
      <c r="A601" s="706" t="s">
        <v>773</v>
      </c>
      <c r="B601" s="707" t="s">
        <v>774</v>
      </c>
      <c r="C601" s="708">
        <v>2</v>
      </c>
      <c r="D601" s="1437">
        <v>3</v>
      </c>
      <c r="E601" s="704">
        <f t="shared" si="9"/>
        <v>150</v>
      </c>
      <c r="J601" s="243"/>
    </row>
    <row r="602" spans="1:10" ht="25.5">
      <c r="A602" s="706" t="s">
        <v>775</v>
      </c>
      <c r="B602" s="707" t="s">
        <v>776</v>
      </c>
      <c r="C602" s="708">
        <v>1</v>
      </c>
      <c r="D602" s="1437">
        <v>0</v>
      </c>
      <c r="E602" s="704">
        <f t="shared" si="9"/>
        <v>0</v>
      </c>
      <c r="J602" s="243"/>
    </row>
    <row r="603" spans="1:10" ht="25.5">
      <c r="A603" s="706" t="s">
        <v>777</v>
      </c>
      <c r="B603" s="707" t="s">
        <v>778</v>
      </c>
      <c r="C603" s="708">
        <v>0</v>
      </c>
      <c r="D603" s="1437">
        <v>0</v>
      </c>
      <c r="E603" s="704" t="e">
        <f t="shared" si="9"/>
        <v>#DIV/0!</v>
      </c>
      <c r="J603" s="243"/>
    </row>
    <row r="604" spans="1:10" ht="25.5">
      <c r="A604" s="706" t="s">
        <v>779</v>
      </c>
      <c r="B604" s="707" t="s">
        <v>780</v>
      </c>
      <c r="C604" s="708">
        <v>34</v>
      </c>
      <c r="D604" s="1437">
        <v>12</v>
      </c>
      <c r="E604" s="704">
        <f t="shared" si="9"/>
        <v>35.294117647058826</v>
      </c>
      <c r="J604" s="243"/>
    </row>
    <row r="605" spans="1:10" ht="25.5">
      <c r="A605" s="706" t="s">
        <v>781</v>
      </c>
      <c r="B605" s="707" t="s">
        <v>782</v>
      </c>
      <c r="C605" s="708">
        <v>193</v>
      </c>
      <c r="D605" s="1437">
        <v>205</v>
      </c>
      <c r="E605" s="704">
        <f t="shared" si="9"/>
        <v>106.21761658031087</v>
      </c>
      <c r="J605" s="243"/>
    </row>
    <row r="606" spans="1:10">
      <c r="A606" s="706" t="s">
        <v>783</v>
      </c>
      <c r="B606" s="707" t="s">
        <v>784</v>
      </c>
      <c r="C606" s="708">
        <v>263</v>
      </c>
      <c r="D606" s="1437">
        <v>299</v>
      </c>
      <c r="E606" s="704">
        <f t="shared" si="9"/>
        <v>113.68821292775667</v>
      </c>
      <c r="J606" s="243"/>
    </row>
    <row r="607" spans="1:10">
      <c r="A607" s="724">
        <v>16</v>
      </c>
      <c r="B607" s="727" t="s">
        <v>785</v>
      </c>
      <c r="C607" s="710"/>
      <c r="D607" s="947"/>
      <c r="E607" s="734"/>
      <c r="J607" s="243"/>
    </row>
    <row r="608" spans="1:10">
      <c r="A608" s="706" t="s">
        <v>786</v>
      </c>
      <c r="B608" s="707" t="s">
        <v>787</v>
      </c>
      <c r="C608" s="708">
        <v>1</v>
      </c>
      <c r="D608" s="1437">
        <v>0</v>
      </c>
      <c r="E608" s="704">
        <f t="shared" si="9"/>
        <v>0</v>
      </c>
      <c r="J608" s="243"/>
    </row>
    <row r="609" spans="1:10" ht="25.5">
      <c r="A609" s="706" t="s">
        <v>788</v>
      </c>
      <c r="B609" s="707" t="s">
        <v>789</v>
      </c>
      <c r="C609" s="708">
        <v>3</v>
      </c>
      <c r="D609" s="1437">
        <v>1</v>
      </c>
      <c r="E609" s="704">
        <f t="shared" si="9"/>
        <v>33.333333333333329</v>
      </c>
      <c r="J609" s="243"/>
    </row>
    <row r="610" spans="1:10" ht="25.5">
      <c r="A610" s="706" t="s">
        <v>790</v>
      </c>
      <c r="B610" s="707" t="s">
        <v>791</v>
      </c>
      <c r="C610" s="708">
        <v>10</v>
      </c>
      <c r="D610" s="1437">
        <v>15</v>
      </c>
      <c r="E610" s="704">
        <f t="shared" si="9"/>
        <v>150</v>
      </c>
      <c r="J610" s="243"/>
    </row>
    <row r="611" spans="1:10">
      <c r="A611" s="706" t="s">
        <v>792</v>
      </c>
      <c r="B611" s="707" t="s">
        <v>793</v>
      </c>
      <c r="C611" s="708">
        <v>4</v>
      </c>
      <c r="D611" s="1437">
        <v>1</v>
      </c>
      <c r="E611" s="704">
        <f t="shared" si="9"/>
        <v>25</v>
      </c>
      <c r="J611" s="243"/>
    </row>
    <row r="612" spans="1:10" ht="25.5">
      <c r="A612" s="706" t="s">
        <v>794</v>
      </c>
      <c r="B612" s="707" t="s">
        <v>795</v>
      </c>
      <c r="C612" s="708">
        <v>4</v>
      </c>
      <c r="D612" s="1437">
        <v>0</v>
      </c>
      <c r="E612" s="704">
        <f t="shared" si="9"/>
        <v>0</v>
      </c>
      <c r="J612" s="243"/>
    </row>
    <row r="613" spans="1:10" ht="25.5">
      <c r="A613" s="706" t="s">
        <v>796</v>
      </c>
      <c r="B613" s="707" t="s">
        <v>4138</v>
      </c>
      <c r="C613" s="708">
        <v>15</v>
      </c>
      <c r="D613" s="1437">
        <v>5</v>
      </c>
      <c r="E613" s="704">
        <f t="shared" si="9"/>
        <v>33.333333333333329</v>
      </c>
      <c r="J613" s="243"/>
    </row>
    <row r="614" spans="1:10">
      <c r="A614" s="706" t="s">
        <v>4139</v>
      </c>
      <c r="B614" s="707" t="s">
        <v>4140</v>
      </c>
      <c r="C614" s="708">
        <v>65</v>
      </c>
      <c r="D614" s="1437">
        <v>55</v>
      </c>
      <c r="E614" s="704">
        <f t="shared" si="9"/>
        <v>84.615384615384613</v>
      </c>
      <c r="J614" s="243"/>
    </row>
    <row r="615" spans="1:10">
      <c r="A615" s="706" t="s">
        <v>4141</v>
      </c>
      <c r="B615" s="707" t="s">
        <v>4142</v>
      </c>
      <c r="C615" s="708">
        <v>179</v>
      </c>
      <c r="D615" s="1437">
        <v>134</v>
      </c>
      <c r="E615" s="704">
        <f t="shared" si="9"/>
        <v>74.860335195530723</v>
      </c>
      <c r="J615" s="243"/>
    </row>
    <row r="616" spans="1:10">
      <c r="A616" s="706" t="s">
        <v>4143</v>
      </c>
      <c r="B616" s="707" t="s">
        <v>4144</v>
      </c>
      <c r="C616" s="708">
        <v>23</v>
      </c>
      <c r="D616" s="1437">
        <v>22</v>
      </c>
      <c r="E616" s="704">
        <f t="shared" si="9"/>
        <v>95.652173913043484</v>
      </c>
      <c r="J616" s="243"/>
    </row>
    <row r="617" spans="1:10">
      <c r="A617" s="724">
        <v>17</v>
      </c>
      <c r="B617" s="727" t="s">
        <v>4145</v>
      </c>
      <c r="C617" s="710"/>
      <c r="D617" s="975"/>
      <c r="E617" s="734"/>
      <c r="J617" s="243"/>
    </row>
    <row r="618" spans="1:10">
      <c r="A618" s="706" t="s">
        <v>4146</v>
      </c>
      <c r="B618" s="707" t="s">
        <v>4147</v>
      </c>
      <c r="C618" s="708">
        <v>0</v>
      </c>
      <c r="D618" s="1437">
        <v>0</v>
      </c>
      <c r="E618" s="704" t="e">
        <f t="shared" si="9"/>
        <v>#DIV/0!</v>
      </c>
      <c r="J618" s="243"/>
    </row>
    <row r="619" spans="1:10">
      <c r="A619" s="706" t="s">
        <v>4148</v>
      </c>
      <c r="B619" s="707" t="s">
        <v>4149</v>
      </c>
      <c r="C619" s="708">
        <v>0</v>
      </c>
      <c r="D619" s="1437">
        <v>0</v>
      </c>
      <c r="E619" s="704" t="e">
        <f t="shared" si="9"/>
        <v>#DIV/0!</v>
      </c>
      <c r="J619" s="243"/>
    </row>
    <row r="620" spans="1:10">
      <c r="A620" s="706" t="s">
        <v>4150</v>
      </c>
      <c r="B620" s="707" t="s">
        <v>4151</v>
      </c>
      <c r="C620" s="708">
        <v>0</v>
      </c>
      <c r="D620" s="1437">
        <v>0</v>
      </c>
      <c r="E620" s="704" t="e">
        <f t="shared" si="9"/>
        <v>#DIV/0!</v>
      </c>
      <c r="J620" s="243"/>
    </row>
    <row r="621" spans="1:10" ht="25.5">
      <c r="A621" s="706" t="s">
        <v>4152</v>
      </c>
      <c r="B621" s="707" t="s">
        <v>3107</v>
      </c>
      <c r="C621" s="708">
        <v>0</v>
      </c>
      <c r="D621" s="1437">
        <v>0</v>
      </c>
      <c r="E621" s="704" t="e">
        <f t="shared" si="9"/>
        <v>#DIV/0!</v>
      </c>
      <c r="J621" s="243"/>
    </row>
    <row r="622" spans="1:10">
      <c r="A622" s="706" t="s">
        <v>3108</v>
      </c>
      <c r="B622" s="707" t="s">
        <v>3109</v>
      </c>
      <c r="C622" s="708">
        <v>0</v>
      </c>
      <c r="D622" s="1437">
        <v>0</v>
      </c>
      <c r="E622" s="704" t="e">
        <f t="shared" si="9"/>
        <v>#DIV/0!</v>
      </c>
      <c r="J622" s="243"/>
    </row>
    <row r="623" spans="1:10">
      <c r="A623" s="706" t="s">
        <v>3110</v>
      </c>
      <c r="B623" s="707" t="s">
        <v>3111</v>
      </c>
      <c r="C623" s="708">
        <v>1</v>
      </c>
      <c r="D623" s="1437">
        <v>0</v>
      </c>
      <c r="E623" s="704">
        <f t="shared" si="9"/>
        <v>0</v>
      </c>
      <c r="J623" s="243"/>
    </row>
    <row r="624" spans="1:10">
      <c r="A624" s="706" t="s">
        <v>3112</v>
      </c>
      <c r="B624" s="707" t="s">
        <v>4775</v>
      </c>
      <c r="C624" s="708">
        <v>0</v>
      </c>
      <c r="D624" s="1437">
        <v>0</v>
      </c>
      <c r="E624" s="704" t="e">
        <f t="shared" si="9"/>
        <v>#DIV/0!</v>
      </c>
      <c r="J624" s="243"/>
    </row>
    <row r="625" spans="1:10" ht="25.5">
      <c r="A625" s="706" t="s">
        <v>4776</v>
      </c>
      <c r="B625" s="707" t="s">
        <v>4777</v>
      </c>
      <c r="C625" s="708">
        <v>2</v>
      </c>
      <c r="D625" s="1437">
        <v>2</v>
      </c>
      <c r="E625" s="704">
        <f t="shared" si="9"/>
        <v>100</v>
      </c>
      <c r="J625" s="243"/>
    </row>
    <row r="626" spans="1:10" ht="25.5">
      <c r="A626" s="706" t="s">
        <v>4778</v>
      </c>
      <c r="B626" s="707" t="s">
        <v>4779</v>
      </c>
      <c r="C626" s="708">
        <v>6</v>
      </c>
      <c r="D626" s="1437">
        <v>0</v>
      </c>
      <c r="E626" s="704">
        <f t="shared" si="9"/>
        <v>0</v>
      </c>
      <c r="J626" s="243"/>
    </row>
    <row r="627" spans="1:10">
      <c r="A627" s="706" t="s">
        <v>4780</v>
      </c>
      <c r="B627" s="707" t="s">
        <v>4781</v>
      </c>
      <c r="C627" s="708">
        <v>1</v>
      </c>
      <c r="D627" s="1437">
        <v>0</v>
      </c>
      <c r="E627" s="704">
        <f t="shared" si="9"/>
        <v>0</v>
      </c>
      <c r="J627" s="243"/>
    </row>
    <row r="628" spans="1:10">
      <c r="A628" s="706" t="s">
        <v>4782</v>
      </c>
      <c r="B628" s="707" t="s">
        <v>4783</v>
      </c>
      <c r="C628" s="708">
        <v>0</v>
      </c>
      <c r="D628" s="1437">
        <v>0</v>
      </c>
      <c r="E628" s="704" t="e">
        <f t="shared" si="9"/>
        <v>#DIV/0!</v>
      </c>
      <c r="J628" s="243"/>
    </row>
    <row r="629" spans="1:10">
      <c r="A629" s="706" t="s">
        <v>4784</v>
      </c>
      <c r="B629" s="707" t="s">
        <v>4785</v>
      </c>
      <c r="C629" s="708">
        <v>1</v>
      </c>
      <c r="D629" s="1437">
        <v>0</v>
      </c>
      <c r="E629" s="704">
        <f t="shared" si="9"/>
        <v>0</v>
      </c>
      <c r="J629" s="243"/>
    </row>
    <row r="630" spans="1:10">
      <c r="A630" s="706" t="s">
        <v>4786</v>
      </c>
      <c r="B630" s="707" t="s">
        <v>4787</v>
      </c>
      <c r="C630" s="708">
        <v>18</v>
      </c>
      <c r="D630" s="1437">
        <v>10</v>
      </c>
      <c r="E630" s="704">
        <f t="shared" si="9"/>
        <v>55.555555555555557</v>
      </c>
      <c r="J630" s="243"/>
    </row>
    <row r="631" spans="1:10">
      <c r="A631" s="706" t="s">
        <v>4788</v>
      </c>
      <c r="B631" s="707" t="s">
        <v>4789</v>
      </c>
      <c r="C631" s="708">
        <v>6</v>
      </c>
      <c r="D631" s="1437">
        <v>1</v>
      </c>
      <c r="E631" s="704">
        <f t="shared" si="9"/>
        <v>16.666666666666664</v>
      </c>
      <c r="J631" s="243"/>
    </row>
    <row r="632" spans="1:10">
      <c r="A632" s="706" t="s">
        <v>4790</v>
      </c>
      <c r="B632" s="707" t="s">
        <v>4791</v>
      </c>
      <c r="C632" s="708">
        <v>4</v>
      </c>
      <c r="D632" s="1437">
        <v>0</v>
      </c>
      <c r="E632" s="704">
        <f t="shared" si="9"/>
        <v>0</v>
      </c>
      <c r="J632" s="243"/>
    </row>
    <row r="633" spans="1:10">
      <c r="A633" s="706" t="s">
        <v>4792</v>
      </c>
      <c r="B633" s="707" t="s">
        <v>4793</v>
      </c>
      <c r="C633" s="708">
        <v>50</v>
      </c>
      <c r="D633" s="1437">
        <v>3</v>
      </c>
      <c r="E633" s="704">
        <f t="shared" si="9"/>
        <v>6</v>
      </c>
      <c r="J633" s="243"/>
    </row>
    <row r="634" spans="1:10">
      <c r="A634" s="706" t="s">
        <v>4794</v>
      </c>
      <c r="B634" s="707" t="s">
        <v>4795</v>
      </c>
      <c r="C634" s="708">
        <v>1481</v>
      </c>
      <c r="D634" s="1437">
        <v>1790</v>
      </c>
      <c r="E634" s="704">
        <f t="shared" si="9"/>
        <v>120.86428089128967</v>
      </c>
      <c r="J634" s="243"/>
    </row>
    <row r="635" spans="1:10">
      <c r="A635" s="706" t="s">
        <v>4796</v>
      </c>
      <c r="B635" s="707" t="s">
        <v>4797</v>
      </c>
      <c r="C635" s="708">
        <v>0</v>
      </c>
      <c r="D635" s="1437">
        <v>0</v>
      </c>
      <c r="E635" s="704" t="e">
        <f t="shared" si="9"/>
        <v>#DIV/0!</v>
      </c>
      <c r="J635" s="243"/>
    </row>
    <row r="636" spans="1:10">
      <c r="A636" s="724">
        <v>18</v>
      </c>
      <c r="B636" s="727" t="s">
        <v>4798</v>
      </c>
      <c r="C636" s="705"/>
      <c r="D636" s="975"/>
      <c r="E636" s="734"/>
      <c r="J636" s="243"/>
    </row>
    <row r="637" spans="1:10">
      <c r="A637" s="706" t="s">
        <v>4799</v>
      </c>
      <c r="B637" s="707" t="s">
        <v>4800</v>
      </c>
      <c r="C637" s="708">
        <v>0</v>
      </c>
      <c r="D637" s="1437">
        <v>0</v>
      </c>
      <c r="E637" s="704" t="e">
        <f t="shared" si="9"/>
        <v>#DIV/0!</v>
      </c>
      <c r="J637" s="243"/>
    </row>
    <row r="638" spans="1:10">
      <c r="A638" s="706" t="s">
        <v>4801</v>
      </c>
      <c r="B638" s="707" t="s">
        <v>4802</v>
      </c>
      <c r="C638" s="708">
        <v>0</v>
      </c>
      <c r="D638" s="1437">
        <v>0</v>
      </c>
      <c r="E638" s="704" t="e">
        <f t="shared" si="9"/>
        <v>#DIV/0!</v>
      </c>
      <c r="J638" s="243"/>
    </row>
    <row r="639" spans="1:10">
      <c r="A639" s="706" t="s">
        <v>4803</v>
      </c>
      <c r="B639" s="707" t="s">
        <v>4804</v>
      </c>
      <c r="C639" s="708">
        <v>0</v>
      </c>
      <c r="D639" s="1437">
        <v>0</v>
      </c>
      <c r="E639" s="704" t="e">
        <f t="shared" si="9"/>
        <v>#DIV/0!</v>
      </c>
      <c r="J639" s="243"/>
    </row>
    <row r="640" spans="1:10">
      <c r="A640" s="706" t="s">
        <v>4805</v>
      </c>
      <c r="B640" s="707" t="s">
        <v>4806</v>
      </c>
      <c r="C640" s="708">
        <v>0</v>
      </c>
      <c r="D640" s="1437">
        <v>0</v>
      </c>
      <c r="E640" s="704" t="e">
        <f t="shared" si="9"/>
        <v>#DIV/0!</v>
      </c>
      <c r="J640" s="243"/>
    </row>
    <row r="641" spans="1:10">
      <c r="A641" s="706" t="s">
        <v>4807</v>
      </c>
      <c r="B641" s="707" t="s">
        <v>4808</v>
      </c>
      <c r="C641" s="708">
        <v>0</v>
      </c>
      <c r="D641" s="1437">
        <v>6</v>
      </c>
      <c r="E641" s="704" t="e">
        <f t="shared" si="9"/>
        <v>#DIV/0!</v>
      </c>
      <c r="J641" s="243"/>
    </row>
    <row r="642" spans="1:10">
      <c r="A642" s="706" t="s">
        <v>4809</v>
      </c>
      <c r="B642" s="707" t="s">
        <v>4810</v>
      </c>
      <c r="C642" s="708">
        <v>0</v>
      </c>
      <c r="D642" s="1437">
        <v>1</v>
      </c>
      <c r="E642" s="704" t="e">
        <f t="shared" si="9"/>
        <v>#DIV/0!</v>
      </c>
      <c r="J642" s="243"/>
    </row>
    <row r="643" spans="1:10">
      <c r="A643" s="706" t="s">
        <v>4811</v>
      </c>
      <c r="B643" s="707" t="s">
        <v>4812</v>
      </c>
      <c r="C643" s="708">
        <v>0</v>
      </c>
      <c r="D643" s="1437">
        <v>1</v>
      </c>
      <c r="E643" s="704" t="e">
        <f t="shared" si="9"/>
        <v>#DIV/0!</v>
      </c>
      <c r="J643" s="243"/>
    </row>
    <row r="644" spans="1:10">
      <c r="A644" s="706" t="s">
        <v>4813</v>
      </c>
      <c r="B644" s="707" t="s">
        <v>4814</v>
      </c>
      <c r="C644" s="708">
        <v>0</v>
      </c>
      <c r="D644" s="1437">
        <v>0</v>
      </c>
      <c r="E644" s="704" t="e">
        <f t="shared" si="9"/>
        <v>#DIV/0!</v>
      </c>
      <c r="J644" s="243"/>
    </row>
    <row r="645" spans="1:10">
      <c r="A645" s="706" t="s">
        <v>4815</v>
      </c>
      <c r="B645" s="707" t="s">
        <v>4816</v>
      </c>
      <c r="C645" s="708">
        <v>3</v>
      </c>
      <c r="D645" s="1437">
        <v>1</v>
      </c>
      <c r="E645" s="704">
        <f t="shared" si="9"/>
        <v>33.333333333333329</v>
      </c>
      <c r="J645" s="243"/>
    </row>
    <row r="646" spans="1:10">
      <c r="A646" s="706" t="s">
        <v>4817</v>
      </c>
      <c r="B646" s="707" t="s">
        <v>4818</v>
      </c>
      <c r="C646" s="708">
        <v>1</v>
      </c>
      <c r="D646" s="1437">
        <v>0</v>
      </c>
      <c r="E646" s="704">
        <f t="shared" si="9"/>
        <v>0</v>
      </c>
      <c r="J646" s="243"/>
    </row>
    <row r="647" spans="1:10" ht="25.5">
      <c r="A647" s="706" t="s">
        <v>4819</v>
      </c>
      <c r="B647" s="707" t="s">
        <v>4820</v>
      </c>
      <c r="C647" s="708">
        <v>1</v>
      </c>
      <c r="D647" s="1437">
        <v>0</v>
      </c>
      <c r="E647" s="704">
        <f t="shared" si="9"/>
        <v>0</v>
      </c>
      <c r="J647" s="243"/>
    </row>
    <row r="648" spans="1:10" ht="25.5">
      <c r="A648" s="706" t="s">
        <v>4821</v>
      </c>
      <c r="B648" s="707" t="s">
        <v>4822</v>
      </c>
      <c r="C648" s="708">
        <v>4</v>
      </c>
      <c r="D648" s="1437">
        <v>0</v>
      </c>
      <c r="E648" s="704">
        <f t="shared" si="9"/>
        <v>0</v>
      </c>
      <c r="J648" s="243"/>
    </row>
    <row r="649" spans="1:10">
      <c r="A649" s="706" t="s">
        <v>4823</v>
      </c>
      <c r="B649" s="707" t="s">
        <v>4824</v>
      </c>
      <c r="C649" s="708">
        <v>14</v>
      </c>
      <c r="D649" s="1437">
        <v>12</v>
      </c>
      <c r="E649" s="704">
        <f t="shared" ref="E649:E712" si="10">SUM(D649/C649*100)</f>
        <v>85.714285714285708</v>
      </c>
      <c r="J649" s="243"/>
    </row>
    <row r="650" spans="1:10">
      <c r="A650" s="706" t="s">
        <v>4825</v>
      </c>
      <c r="B650" s="707" t="s">
        <v>4826</v>
      </c>
      <c r="C650" s="708">
        <v>9</v>
      </c>
      <c r="D650" s="1437">
        <v>3</v>
      </c>
      <c r="E650" s="704">
        <f t="shared" si="10"/>
        <v>33.333333333333329</v>
      </c>
      <c r="J650" s="243"/>
    </row>
    <row r="651" spans="1:10">
      <c r="A651" s="706" t="s">
        <v>4827</v>
      </c>
      <c r="B651" s="707" t="s">
        <v>4828</v>
      </c>
      <c r="C651" s="708">
        <v>87</v>
      </c>
      <c r="D651" s="1437">
        <v>91</v>
      </c>
      <c r="E651" s="704">
        <f t="shared" si="10"/>
        <v>104.59770114942528</v>
      </c>
      <c r="J651" s="243"/>
    </row>
    <row r="652" spans="1:10">
      <c r="A652" s="706" t="s">
        <v>4829</v>
      </c>
      <c r="B652" s="707" t="s">
        <v>4830</v>
      </c>
      <c r="C652" s="708">
        <v>1</v>
      </c>
      <c r="D652" s="1437">
        <v>0</v>
      </c>
      <c r="E652" s="704">
        <f t="shared" si="10"/>
        <v>0</v>
      </c>
      <c r="J652" s="243"/>
    </row>
    <row r="653" spans="1:10">
      <c r="A653" s="706" t="s">
        <v>4831</v>
      </c>
      <c r="B653" s="707" t="s">
        <v>4832</v>
      </c>
      <c r="C653" s="708">
        <v>2</v>
      </c>
      <c r="D653" s="1437">
        <v>2</v>
      </c>
      <c r="E653" s="704">
        <f t="shared" si="10"/>
        <v>100</v>
      </c>
      <c r="J653" s="243"/>
    </row>
    <row r="654" spans="1:10">
      <c r="A654" s="706" t="s">
        <v>4833</v>
      </c>
      <c r="B654" s="707" t="s">
        <v>4834</v>
      </c>
      <c r="C654" s="708">
        <v>4</v>
      </c>
      <c r="D654" s="1437">
        <v>1</v>
      </c>
      <c r="E654" s="704">
        <f t="shared" si="10"/>
        <v>25</v>
      </c>
      <c r="J654" s="243"/>
    </row>
    <row r="655" spans="1:10">
      <c r="A655" s="724">
        <v>19</v>
      </c>
      <c r="B655" s="727" t="s">
        <v>730</v>
      </c>
      <c r="C655" s="705"/>
      <c r="D655" s="975"/>
      <c r="E655" s="734"/>
      <c r="J655" s="243"/>
    </row>
    <row r="656" spans="1:10">
      <c r="A656" s="706" t="s">
        <v>731</v>
      </c>
      <c r="B656" s="719" t="s">
        <v>732</v>
      </c>
      <c r="C656" s="708">
        <v>0</v>
      </c>
      <c r="D656" s="1437">
        <v>0</v>
      </c>
      <c r="E656" s="704" t="e">
        <f t="shared" si="10"/>
        <v>#DIV/0!</v>
      </c>
      <c r="J656" s="243"/>
    </row>
    <row r="657" spans="1:10">
      <c r="A657" s="706" t="s">
        <v>733</v>
      </c>
      <c r="B657" s="719" t="s">
        <v>734</v>
      </c>
      <c r="C657" s="708">
        <v>0</v>
      </c>
      <c r="D657" s="1437">
        <v>0</v>
      </c>
      <c r="E657" s="704" t="e">
        <f t="shared" si="10"/>
        <v>#DIV/0!</v>
      </c>
      <c r="J657" s="243"/>
    </row>
    <row r="658" spans="1:10">
      <c r="A658" s="706" t="s">
        <v>735</v>
      </c>
      <c r="B658" s="719" t="s">
        <v>736</v>
      </c>
      <c r="C658" s="708">
        <v>27</v>
      </c>
      <c r="D658" s="1437">
        <v>14</v>
      </c>
      <c r="E658" s="704">
        <f t="shared" si="10"/>
        <v>51.851851851851848</v>
      </c>
      <c r="J658" s="243"/>
    </row>
    <row r="659" spans="1:10">
      <c r="A659" s="706" t="s">
        <v>737</v>
      </c>
      <c r="B659" s="719" t="s">
        <v>738</v>
      </c>
      <c r="C659" s="708">
        <v>2</v>
      </c>
      <c r="D659" s="1437">
        <v>1</v>
      </c>
      <c r="E659" s="704">
        <f t="shared" si="10"/>
        <v>50</v>
      </c>
      <c r="J659" s="243"/>
    </row>
    <row r="660" spans="1:10">
      <c r="A660" s="706" t="s">
        <v>739</v>
      </c>
      <c r="B660" s="719" t="s">
        <v>740</v>
      </c>
      <c r="C660" s="708">
        <v>90</v>
      </c>
      <c r="D660" s="1437">
        <v>77</v>
      </c>
      <c r="E660" s="704">
        <f t="shared" si="10"/>
        <v>85.555555555555557</v>
      </c>
      <c r="J660" s="243"/>
    </row>
    <row r="661" spans="1:10">
      <c r="A661" s="706" t="s">
        <v>741</v>
      </c>
      <c r="B661" s="719" t="s">
        <v>742</v>
      </c>
      <c r="C661" s="708">
        <v>57</v>
      </c>
      <c r="D661" s="1437">
        <v>40</v>
      </c>
      <c r="E661" s="704">
        <f t="shared" si="10"/>
        <v>70.175438596491219</v>
      </c>
      <c r="J661" s="243"/>
    </row>
    <row r="662" spans="1:10">
      <c r="A662" s="706" t="s">
        <v>743</v>
      </c>
      <c r="B662" s="719" t="s">
        <v>744</v>
      </c>
      <c r="C662" s="708">
        <v>3</v>
      </c>
      <c r="D662" s="1437">
        <v>8</v>
      </c>
      <c r="E662" s="704">
        <f t="shared" si="10"/>
        <v>266.66666666666663</v>
      </c>
      <c r="J662" s="243"/>
    </row>
    <row r="663" spans="1:10">
      <c r="A663" s="706" t="s">
        <v>745</v>
      </c>
      <c r="B663" s="719" t="s">
        <v>746</v>
      </c>
      <c r="C663" s="708">
        <v>7</v>
      </c>
      <c r="D663" s="1437">
        <v>3</v>
      </c>
      <c r="E663" s="704">
        <f t="shared" si="10"/>
        <v>42.857142857142854</v>
      </c>
      <c r="J663" s="243"/>
    </row>
    <row r="664" spans="1:10">
      <c r="A664" s="706" t="s">
        <v>747</v>
      </c>
      <c r="B664" s="719" t="s">
        <v>748</v>
      </c>
      <c r="C664" s="708">
        <v>0</v>
      </c>
      <c r="D664" s="1437">
        <v>0</v>
      </c>
      <c r="E664" s="704" t="e">
        <f t="shared" si="10"/>
        <v>#DIV/0!</v>
      </c>
      <c r="J664" s="243"/>
    </row>
    <row r="665" spans="1:10">
      <c r="A665" s="706" t="s">
        <v>749</v>
      </c>
      <c r="B665" s="719" t="s">
        <v>750</v>
      </c>
      <c r="C665" s="708">
        <v>12</v>
      </c>
      <c r="D665" s="1437">
        <v>3</v>
      </c>
      <c r="E665" s="704">
        <f t="shared" si="10"/>
        <v>25</v>
      </c>
      <c r="J665" s="243"/>
    </row>
    <row r="666" spans="1:10">
      <c r="A666" s="706" t="s">
        <v>751</v>
      </c>
      <c r="B666" s="719" t="s">
        <v>752</v>
      </c>
      <c r="C666" s="708">
        <v>2</v>
      </c>
      <c r="D666" s="1437">
        <v>0</v>
      </c>
      <c r="E666" s="704">
        <f t="shared" si="10"/>
        <v>0</v>
      </c>
      <c r="J666" s="243"/>
    </row>
    <row r="667" spans="1:10" ht="25.5">
      <c r="A667" s="724">
        <v>20</v>
      </c>
      <c r="B667" s="727" t="s">
        <v>753</v>
      </c>
      <c r="C667" s="705"/>
      <c r="D667" s="975"/>
      <c r="E667" s="734"/>
      <c r="J667" s="243"/>
    </row>
    <row r="668" spans="1:10">
      <c r="A668" s="706" t="s">
        <v>754</v>
      </c>
      <c r="B668" s="707" t="s">
        <v>755</v>
      </c>
      <c r="C668" s="708">
        <v>5</v>
      </c>
      <c r="D668" s="1437">
        <v>1</v>
      </c>
      <c r="E668" s="704">
        <f t="shared" si="10"/>
        <v>20</v>
      </c>
      <c r="J668" s="243"/>
    </row>
    <row r="669" spans="1:10">
      <c r="A669" s="706" t="s">
        <v>756</v>
      </c>
      <c r="B669" s="707" t="s">
        <v>757</v>
      </c>
      <c r="C669" s="708">
        <v>4</v>
      </c>
      <c r="D669" s="1437">
        <v>1</v>
      </c>
      <c r="E669" s="704">
        <f t="shared" si="10"/>
        <v>25</v>
      </c>
      <c r="J669" s="243"/>
    </row>
    <row r="670" spans="1:10">
      <c r="A670" s="706" t="s">
        <v>758</v>
      </c>
      <c r="B670" s="707" t="s">
        <v>759</v>
      </c>
      <c r="C670" s="708">
        <v>34</v>
      </c>
      <c r="D670" s="1437">
        <v>27</v>
      </c>
      <c r="E670" s="704">
        <f t="shared" si="10"/>
        <v>79.411764705882348</v>
      </c>
      <c r="J670" s="243"/>
    </row>
    <row r="671" spans="1:10">
      <c r="A671" s="706" t="s">
        <v>760</v>
      </c>
      <c r="B671" s="707" t="s">
        <v>761</v>
      </c>
      <c r="C671" s="708">
        <v>0</v>
      </c>
      <c r="D671" s="1437">
        <v>0</v>
      </c>
      <c r="E671" s="704" t="e">
        <f t="shared" si="10"/>
        <v>#DIV/0!</v>
      </c>
      <c r="J671" s="243"/>
    </row>
    <row r="672" spans="1:10">
      <c r="A672" s="706" t="s">
        <v>762</v>
      </c>
      <c r="B672" s="707" t="s">
        <v>763</v>
      </c>
      <c r="C672" s="708">
        <v>0</v>
      </c>
      <c r="D672" s="1437">
        <v>2</v>
      </c>
      <c r="E672" s="704" t="e">
        <f t="shared" si="10"/>
        <v>#DIV/0!</v>
      </c>
      <c r="J672" s="243"/>
    </row>
    <row r="673" spans="1:10">
      <c r="A673" s="706" t="s">
        <v>764</v>
      </c>
      <c r="B673" s="707" t="s">
        <v>765</v>
      </c>
      <c r="C673" s="708">
        <v>7</v>
      </c>
      <c r="D673" s="1437">
        <v>5</v>
      </c>
      <c r="E673" s="704">
        <f t="shared" si="10"/>
        <v>71.428571428571431</v>
      </c>
      <c r="J673" s="243"/>
    </row>
    <row r="674" spans="1:10">
      <c r="A674" s="724">
        <v>21</v>
      </c>
      <c r="B674" s="727" t="s">
        <v>855</v>
      </c>
      <c r="C674" s="705"/>
      <c r="D674" s="975"/>
      <c r="E674" s="734"/>
      <c r="J674" s="243"/>
    </row>
    <row r="675" spans="1:10">
      <c r="A675" s="706" t="s">
        <v>856</v>
      </c>
      <c r="B675" s="707" t="s">
        <v>857</v>
      </c>
      <c r="C675" s="708">
        <v>0</v>
      </c>
      <c r="D675" s="1437">
        <v>0</v>
      </c>
      <c r="E675" s="704" t="e">
        <f t="shared" si="10"/>
        <v>#DIV/0!</v>
      </c>
      <c r="J675" s="243"/>
    </row>
    <row r="676" spans="1:10" ht="25.5">
      <c r="A676" s="706" t="s">
        <v>858</v>
      </c>
      <c r="B676" s="707" t="s">
        <v>859</v>
      </c>
      <c r="C676" s="708">
        <v>0</v>
      </c>
      <c r="D676" s="1437">
        <v>0</v>
      </c>
      <c r="E676" s="704" t="e">
        <f t="shared" si="10"/>
        <v>#DIV/0!</v>
      </c>
      <c r="J676" s="243"/>
    </row>
    <row r="677" spans="1:10" ht="25.5">
      <c r="A677" s="706" t="s">
        <v>860</v>
      </c>
      <c r="B677" s="707" t="s">
        <v>861</v>
      </c>
      <c r="C677" s="708">
        <v>0</v>
      </c>
      <c r="D677" s="1437">
        <v>0</v>
      </c>
      <c r="E677" s="704" t="e">
        <f t="shared" si="10"/>
        <v>#DIV/0!</v>
      </c>
      <c r="J677" s="243"/>
    </row>
    <row r="678" spans="1:10">
      <c r="A678" s="706" t="s">
        <v>1626</v>
      </c>
      <c r="B678" s="707" t="s">
        <v>1627</v>
      </c>
      <c r="C678" s="708">
        <v>3</v>
      </c>
      <c r="D678" s="1437">
        <v>0</v>
      </c>
      <c r="E678" s="704">
        <f t="shared" si="10"/>
        <v>0</v>
      </c>
      <c r="J678" s="243"/>
    </row>
    <row r="679" spans="1:10">
      <c r="A679" s="706" t="s">
        <v>1628</v>
      </c>
      <c r="B679" s="719" t="s">
        <v>1629</v>
      </c>
      <c r="C679" s="708">
        <v>0</v>
      </c>
      <c r="D679" s="1437">
        <v>0</v>
      </c>
      <c r="E679" s="704" t="e">
        <f t="shared" si="10"/>
        <v>#DIV/0!</v>
      </c>
      <c r="J679" s="243"/>
    </row>
    <row r="680" spans="1:10">
      <c r="A680" s="706" t="s">
        <v>1630</v>
      </c>
      <c r="B680" s="719" t="s">
        <v>1631</v>
      </c>
      <c r="C680" s="708">
        <v>0</v>
      </c>
      <c r="D680" s="1437">
        <v>0</v>
      </c>
      <c r="E680" s="704" t="e">
        <f t="shared" si="10"/>
        <v>#DIV/0!</v>
      </c>
      <c r="J680" s="243"/>
    </row>
    <row r="681" spans="1:10">
      <c r="A681" s="706" t="s">
        <v>1632</v>
      </c>
      <c r="B681" s="707" t="s">
        <v>1633</v>
      </c>
      <c r="C681" s="708">
        <v>0</v>
      </c>
      <c r="D681" s="1437">
        <v>0</v>
      </c>
      <c r="E681" s="704" t="e">
        <f t="shared" si="10"/>
        <v>#DIV/0!</v>
      </c>
      <c r="J681" s="243"/>
    </row>
    <row r="682" spans="1:10">
      <c r="A682" s="706" t="s">
        <v>1634</v>
      </c>
      <c r="B682" s="719" t="s">
        <v>1635</v>
      </c>
      <c r="C682" s="708">
        <v>0</v>
      </c>
      <c r="D682" s="1437">
        <v>0</v>
      </c>
      <c r="E682" s="704" t="e">
        <f t="shared" si="10"/>
        <v>#DIV/0!</v>
      </c>
      <c r="J682" s="243"/>
    </row>
    <row r="683" spans="1:10">
      <c r="A683" s="706" t="s">
        <v>1636</v>
      </c>
      <c r="B683" s="719" t="s">
        <v>1637</v>
      </c>
      <c r="C683" s="708">
        <v>0</v>
      </c>
      <c r="D683" s="1437">
        <v>0</v>
      </c>
      <c r="E683" s="704" t="e">
        <f t="shared" si="10"/>
        <v>#DIV/0!</v>
      </c>
      <c r="J683" s="243"/>
    </row>
    <row r="684" spans="1:10" ht="25.5">
      <c r="A684" s="706" t="s">
        <v>1638</v>
      </c>
      <c r="B684" s="719" t="s">
        <v>1639</v>
      </c>
      <c r="C684" s="708">
        <v>0</v>
      </c>
      <c r="D684" s="1437">
        <v>0</v>
      </c>
      <c r="E684" s="704" t="e">
        <f t="shared" si="10"/>
        <v>#DIV/0!</v>
      </c>
      <c r="J684" s="243"/>
    </row>
    <row r="685" spans="1:10">
      <c r="A685" s="706" t="s">
        <v>1640</v>
      </c>
      <c r="B685" s="707" t="s">
        <v>1641</v>
      </c>
      <c r="C685" s="708">
        <v>0</v>
      </c>
      <c r="D685" s="1437">
        <v>0</v>
      </c>
      <c r="E685" s="704" t="e">
        <f t="shared" si="10"/>
        <v>#DIV/0!</v>
      </c>
      <c r="J685" s="243"/>
    </row>
    <row r="686" spans="1:10">
      <c r="A686" s="706" t="s">
        <v>1642</v>
      </c>
      <c r="B686" s="707" t="s">
        <v>1643</v>
      </c>
      <c r="C686" s="708">
        <v>1</v>
      </c>
      <c r="D686" s="1437">
        <v>0</v>
      </c>
      <c r="E686" s="704">
        <f t="shared" si="10"/>
        <v>0</v>
      </c>
      <c r="J686" s="243"/>
    </row>
    <row r="687" spans="1:10">
      <c r="A687" s="706" t="s">
        <v>1644</v>
      </c>
      <c r="B687" s="707" t="s">
        <v>3314</v>
      </c>
      <c r="C687" s="708">
        <v>5</v>
      </c>
      <c r="D687" s="1437">
        <v>1</v>
      </c>
      <c r="E687" s="704">
        <f t="shared" si="10"/>
        <v>20</v>
      </c>
      <c r="J687" s="243"/>
    </row>
    <row r="688" spans="1:10">
      <c r="A688" s="706" t="s">
        <v>3315</v>
      </c>
      <c r="B688" s="719" t="s">
        <v>3316</v>
      </c>
      <c r="C688" s="708">
        <v>0</v>
      </c>
      <c r="D688" s="1437">
        <v>0</v>
      </c>
      <c r="E688" s="704" t="e">
        <f t="shared" si="10"/>
        <v>#DIV/0!</v>
      </c>
      <c r="J688" s="243"/>
    </row>
    <row r="689" spans="1:10">
      <c r="A689" s="706" t="s">
        <v>3317</v>
      </c>
      <c r="B689" s="719" t="s">
        <v>3318</v>
      </c>
      <c r="C689" s="708">
        <v>2</v>
      </c>
      <c r="D689" s="1437">
        <v>0</v>
      </c>
      <c r="E689" s="704">
        <f t="shared" si="10"/>
        <v>0</v>
      </c>
      <c r="J689" s="243"/>
    </row>
    <row r="690" spans="1:10">
      <c r="A690" s="706" t="s">
        <v>3319</v>
      </c>
      <c r="B690" s="707" t="s">
        <v>3320</v>
      </c>
      <c r="C690" s="708">
        <v>2</v>
      </c>
      <c r="D690" s="1437">
        <v>0</v>
      </c>
      <c r="E690" s="704">
        <f t="shared" si="10"/>
        <v>0</v>
      </c>
      <c r="J690" s="243"/>
    </row>
    <row r="691" spans="1:10">
      <c r="A691" s="706" t="s">
        <v>3321</v>
      </c>
      <c r="B691" s="707" t="s">
        <v>3322</v>
      </c>
      <c r="C691" s="708">
        <v>1</v>
      </c>
      <c r="D691" s="1437">
        <v>3</v>
      </c>
      <c r="E691" s="704">
        <f t="shared" si="10"/>
        <v>300</v>
      </c>
      <c r="J691" s="243"/>
    </row>
    <row r="692" spans="1:10" ht="25.5">
      <c r="A692" s="706" t="s">
        <v>3323</v>
      </c>
      <c r="B692" s="707" t="s">
        <v>3324</v>
      </c>
      <c r="C692" s="708">
        <v>0</v>
      </c>
      <c r="D692" s="1437">
        <v>0</v>
      </c>
      <c r="E692" s="704" t="e">
        <f t="shared" si="10"/>
        <v>#DIV/0!</v>
      </c>
      <c r="J692" s="243"/>
    </row>
    <row r="693" spans="1:10" ht="25.5">
      <c r="A693" s="706" t="s">
        <v>3325</v>
      </c>
      <c r="B693" s="707" t="s">
        <v>3326</v>
      </c>
      <c r="C693" s="708">
        <v>0</v>
      </c>
      <c r="D693" s="1437">
        <v>0</v>
      </c>
      <c r="E693" s="704" t="e">
        <f t="shared" si="10"/>
        <v>#DIV/0!</v>
      </c>
      <c r="J693" s="243"/>
    </row>
    <row r="694" spans="1:10">
      <c r="A694" s="706" t="s">
        <v>3327</v>
      </c>
      <c r="B694" s="707" t="s">
        <v>3328</v>
      </c>
      <c r="C694" s="708">
        <v>0</v>
      </c>
      <c r="D694" s="1437">
        <v>0</v>
      </c>
      <c r="E694" s="704" t="e">
        <f t="shared" si="10"/>
        <v>#DIV/0!</v>
      </c>
      <c r="J694" s="243"/>
    </row>
    <row r="695" spans="1:10">
      <c r="A695" s="706" t="s">
        <v>3329</v>
      </c>
      <c r="B695" s="707" t="s">
        <v>3330</v>
      </c>
      <c r="C695" s="708">
        <v>0</v>
      </c>
      <c r="D695" s="1437">
        <v>0</v>
      </c>
      <c r="E695" s="704" t="e">
        <f t="shared" si="10"/>
        <v>#DIV/0!</v>
      </c>
      <c r="J695" s="243"/>
    </row>
    <row r="696" spans="1:10">
      <c r="A696" s="706" t="s">
        <v>3331</v>
      </c>
      <c r="B696" s="707" t="s">
        <v>3332</v>
      </c>
      <c r="C696" s="708">
        <v>10</v>
      </c>
      <c r="D696" s="1437">
        <v>5</v>
      </c>
      <c r="E696" s="704">
        <f t="shared" si="10"/>
        <v>50</v>
      </c>
      <c r="J696" s="243"/>
    </row>
    <row r="697" spans="1:10">
      <c r="A697" s="706" t="s">
        <v>3333</v>
      </c>
      <c r="B697" s="707" t="s">
        <v>3334</v>
      </c>
      <c r="C697" s="708">
        <v>12</v>
      </c>
      <c r="D697" s="1437">
        <v>3</v>
      </c>
      <c r="E697" s="704">
        <f t="shared" si="10"/>
        <v>25</v>
      </c>
      <c r="J697" s="243"/>
    </row>
    <row r="698" spans="1:10">
      <c r="A698" s="706" t="s">
        <v>3335</v>
      </c>
      <c r="B698" s="707" t="s">
        <v>3336</v>
      </c>
      <c r="C698" s="708">
        <v>4</v>
      </c>
      <c r="D698" s="1437">
        <v>8</v>
      </c>
      <c r="E698" s="704">
        <f t="shared" si="10"/>
        <v>200</v>
      </c>
      <c r="J698" s="243"/>
    </row>
    <row r="699" spans="1:10">
      <c r="A699" s="706" t="s">
        <v>3337</v>
      </c>
      <c r="B699" s="707" t="s">
        <v>3338</v>
      </c>
      <c r="C699" s="708">
        <v>8</v>
      </c>
      <c r="D699" s="1437">
        <v>10</v>
      </c>
      <c r="E699" s="704">
        <f t="shared" si="10"/>
        <v>125</v>
      </c>
      <c r="J699" s="243"/>
    </row>
    <row r="700" spans="1:10">
      <c r="A700" s="706" t="s">
        <v>3339</v>
      </c>
      <c r="B700" s="707" t="s">
        <v>3340</v>
      </c>
      <c r="C700" s="708">
        <v>1</v>
      </c>
      <c r="D700" s="1437">
        <v>0</v>
      </c>
      <c r="E700" s="704">
        <f t="shared" si="10"/>
        <v>0</v>
      </c>
      <c r="J700" s="243"/>
    </row>
    <row r="701" spans="1:10">
      <c r="A701" s="706" t="s">
        <v>3341</v>
      </c>
      <c r="B701" s="707" t="s">
        <v>3342</v>
      </c>
      <c r="C701" s="708">
        <v>3</v>
      </c>
      <c r="D701" s="1437">
        <v>3</v>
      </c>
      <c r="E701" s="704">
        <f t="shared" si="10"/>
        <v>100</v>
      </c>
      <c r="J701" s="243"/>
    </row>
    <row r="702" spans="1:10">
      <c r="A702" s="706" t="s">
        <v>3343</v>
      </c>
      <c r="B702" s="707" t="s">
        <v>3344</v>
      </c>
      <c r="C702" s="708">
        <v>0</v>
      </c>
      <c r="D702" s="1437">
        <v>0</v>
      </c>
      <c r="E702" s="704" t="e">
        <f t="shared" si="10"/>
        <v>#DIV/0!</v>
      </c>
      <c r="J702" s="243"/>
    </row>
    <row r="703" spans="1:10">
      <c r="A703" s="706" t="s">
        <v>3345</v>
      </c>
      <c r="B703" s="707" t="s">
        <v>3346</v>
      </c>
      <c r="C703" s="708">
        <v>1</v>
      </c>
      <c r="D703" s="1437">
        <v>0</v>
      </c>
      <c r="E703" s="704">
        <f t="shared" si="10"/>
        <v>0</v>
      </c>
      <c r="J703" s="243"/>
    </row>
    <row r="704" spans="1:10">
      <c r="A704" s="724">
        <v>22</v>
      </c>
      <c r="B704" s="727" t="s">
        <v>3347</v>
      </c>
      <c r="C704" s="705"/>
      <c r="D704" s="975"/>
      <c r="E704" s="734"/>
      <c r="J704" s="243"/>
    </row>
    <row r="705" spans="1:10">
      <c r="A705" s="706" t="s">
        <v>3348</v>
      </c>
      <c r="B705" s="707" t="s">
        <v>3349</v>
      </c>
      <c r="C705" s="708">
        <v>0</v>
      </c>
      <c r="D705" s="1437">
        <v>0</v>
      </c>
      <c r="E705" s="704" t="e">
        <f t="shared" si="10"/>
        <v>#DIV/0!</v>
      </c>
      <c r="F705" s="185"/>
      <c r="G705" s="185"/>
      <c r="H705" s="185"/>
      <c r="J705" s="243"/>
    </row>
    <row r="706" spans="1:10">
      <c r="A706" s="706" t="s">
        <v>3350</v>
      </c>
      <c r="B706" s="707" t="s">
        <v>3351</v>
      </c>
      <c r="C706" s="708">
        <v>0</v>
      </c>
      <c r="D706" s="1437">
        <v>0</v>
      </c>
      <c r="E706" s="704" t="e">
        <f t="shared" si="10"/>
        <v>#DIV/0!</v>
      </c>
      <c r="F706" s="185"/>
      <c r="G706" s="185"/>
      <c r="H706" s="185"/>
      <c r="J706" s="243"/>
    </row>
    <row r="707" spans="1:10">
      <c r="A707" s="706" t="s">
        <v>3352</v>
      </c>
      <c r="B707" s="707" t="s">
        <v>3353</v>
      </c>
      <c r="C707" s="708">
        <v>0</v>
      </c>
      <c r="D707" s="1437">
        <v>0</v>
      </c>
      <c r="E707" s="704" t="e">
        <f t="shared" si="10"/>
        <v>#DIV/0!</v>
      </c>
      <c r="F707" s="185"/>
      <c r="G707" s="185"/>
      <c r="H707" s="185"/>
      <c r="J707" s="243"/>
    </row>
    <row r="708" spans="1:10">
      <c r="A708" s="706" t="s">
        <v>3354</v>
      </c>
      <c r="B708" s="707" t="s">
        <v>3355</v>
      </c>
      <c r="C708" s="708">
        <v>1</v>
      </c>
      <c r="D708" s="1437">
        <v>0</v>
      </c>
      <c r="E708" s="704">
        <f t="shared" si="10"/>
        <v>0</v>
      </c>
      <c r="F708" s="185"/>
      <c r="G708" s="185"/>
      <c r="H708" s="185"/>
      <c r="J708" s="243"/>
    </row>
    <row r="709" spans="1:10">
      <c r="A709" s="706" t="s">
        <v>3356</v>
      </c>
      <c r="B709" s="707" t="s">
        <v>3357</v>
      </c>
      <c r="C709" s="708">
        <v>0</v>
      </c>
      <c r="D709" s="1437">
        <v>1</v>
      </c>
      <c r="E709" s="704" t="e">
        <f t="shared" si="10"/>
        <v>#DIV/0!</v>
      </c>
      <c r="F709" s="185"/>
      <c r="G709" s="185"/>
      <c r="H709" s="185"/>
      <c r="J709" s="243"/>
    </row>
    <row r="710" spans="1:10">
      <c r="A710" s="706" t="s">
        <v>3358</v>
      </c>
      <c r="B710" s="707" t="s">
        <v>3359</v>
      </c>
      <c r="C710" s="708">
        <v>0</v>
      </c>
      <c r="D710" s="1437">
        <v>0</v>
      </c>
      <c r="E710" s="704" t="e">
        <f t="shared" si="10"/>
        <v>#DIV/0!</v>
      </c>
      <c r="F710" s="185"/>
      <c r="G710" s="185"/>
      <c r="H710" s="185"/>
      <c r="J710" s="243"/>
    </row>
    <row r="711" spans="1:10">
      <c r="A711" s="706" t="s">
        <v>3360</v>
      </c>
      <c r="B711" s="707" t="s">
        <v>3361</v>
      </c>
      <c r="C711" s="708">
        <v>2</v>
      </c>
      <c r="D711" s="1437">
        <v>0</v>
      </c>
      <c r="E711" s="704">
        <f t="shared" si="10"/>
        <v>0</v>
      </c>
      <c r="F711" s="185"/>
      <c r="G711" s="185"/>
      <c r="H711" s="185"/>
      <c r="J711" s="243"/>
    </row>
    <row r="712" spans="1:10">
      <c r="A712" s="706" t="s">
        <v>3362</v>
      </c>
      <c r="B712" s="707" t="s">
        <v>3363</v>
      </c>
      <c r="C712" s="708">
        <v>6</v>
      </c>
      <c r="D712" s="1437">
        <v>1</v>
      </c>
      <c r="E712" s="704">
        <f t="shared" si="10"/>
        <v>16.666666666666664</v>
      </c>
      <c r="F712" s="185"/>
      <c r="G712" s="185"/>
      <c r="H712" s="185"/>
      <c r="J712" s="243"/>
    </row>
    <row r="713" spans="1:10">
      <c r="A713" s="724">
        <v>23</v>
      </c>
      <c r="B713" s="727" t="s">
        <v>3364</v>
      </c>
      <c r="C713" s="710"/>
      <c r="D713" s="975"/>
      <c r="E713" s="734"/>
      <c r="F713" s="185"/>
      <c r="G713" s="185"/>
      <c r="H713" s="185"/>
      <c r="J713" s="243"/>
    </row>
    <row r="714" spans="1:10" ht="25.5">
      <c r="A714" s="706" t="s">
        <v>3365</v>
      </c>
      <c r="B714" s="707" t="s">
        <v>3366</v>
      </c>
      <c r="C714" s="708">
        <v>3</v>
      </c>
      <c r="D714" s="1437">
        <v>9</v>
      </c>
      <c r="E714" s="704">
        <f t="shared" ref="E714:E734" si="11">SUM(D714/C714*100)</f>
        <v>300</v>
      </c>
      <c r="F714" s="185"/>
      <c r="G714" s="185"/>
      <c r="H714" s="185"/>
      <c r="J714" s="243"/>
    </row>
    <row r="715" spans="1:10" ht="25.5">
      <c r="A715" s="706" t="s">
        <v>3367</v>
      </c>
      <c r="B715" s="707" t="s">
        <v>1765</v>
      </c>
      <c r="C715" s="708">
        <v>9</v>
      </c>
      <c r="D715" s="1437">
        <v>4</v>
      </c>
      <c r="E715" s="704">
        <f t="shared" si="11"/>
        <v>44.444444444444443</v>
      </c>
      <c r="F715" s="185"/>
      <c r="G715" s="185"/>
      <c r="H715" s="185"/>
      <c r="J715" s="243"/>
    </row>
    <row r="716" spans="1:10">
      <c r="A716" s="706" t="s">
        <v>1766</v>
      </c>
      <c r="B716" s="707" t="s">
        <v>1767</v>
      </c>
      <c r="C716" s="708">
        <v>0</v>
      </c>
      <c r="D716" s="1437">
        <v>0</v>
      </c>
      <c r="E716" s="704" t="e">
        <f t="shared" si="11"/>
        <v>#DIV/0!</v>
      </c>
      <c r="F716" s="185"/>
      <c r="G716" s="185"/>
      <c r="H716" s="185"/>
      <c r="J716" s="243"/>
    </row>
    <row r="717" spans="1:10">
      <c r="A717" s="706" t="s">
        <v>1768</v>
      </c>
      <c r="B717" s="707" t="s">
        <v>1769</v>
      </c>
      <c r="C717" s="708">
        <v>1</v>
      </c>
      <c r="D717" s="1437">
        <v>0</v>
      </c>
      <c r="E717" s="704">
        <f t="shared" si="11"/>
        <v>0</v>
      </c>
      <c r="F717" s="185"/>
      <c r="G717" s="185"/>
      <c r="H717" s="185"/>
      <c r="J717" s="243"/>
    </row>
    <row r="718" spans="1:10">
      <c r="A718" s="706" t="s">
        <v>1770</v>
      </c>
      <c r="B718" s="707" t="s">
        <v>1771</v>
      </c>
      <c r="C718" s="708">
        <v>0</v>
      </c>
      <c r="D718" s="1437">
        <v>0</v>
      </c>
      <c r="E718" s="704" t="e">
        <f t="shared" si="11"/>
        <v>#DIV/0!</v>
      </c>
      <c r="F718" s="185"/>
      <c r="G718" s="185"/>
      <c r="H718" s="185"/>
      <c r="J718" s="243"/>
    </row>
    <row r="719" spans="1:10">
      <c r="A719" s="706" t="s">
        <v>1772</v>
      </c>
      <c r="B719" s="707" t="s">
        <v>1773</v>
      </c>
      <c r="C719" s="708">
        <v>0</v>
      </c>
      <c r="D719" s="1437">
        <v>0</v>
      </c>
      <c r="E719" s="704" t="e">
        <f t="shared" si="11"/>
        <v>#DIV/0!</v>
      </c>
      <c r="F719" s="185"/>
      <c r="G719" s="185"/>
      <c r="H719" s="185"/>
      <c r="J719" s="243"/>
    </row>
    <row r="720" spans="1:10">
      <c r="A720" s="706" t="s">
        <v>1774</v>
      </c>
      <c r="B720" s="707" t="s">
        <v>1775</v>
      </c>
      <c r="C720" s="708">
        <v>156</v>
      </c>
      <c r="D720" s="1437">
        <v>8</v>
      </c>
      <c r="E720" s="704">
        <f t="shared" si="11"/>
        <v>5.1282051282051277</v>
      </c>
      <c r="F720" s="185"/>
      <c r="G720" s="185"/>
      <c r="H720" s="116"/>
      <c r="J720" s="243"/>
    </row>
    <row r="721" spans="1:10">
      <c r="A721" s="706" t="s">
        <v>1776</v>
      </c>
      <c r="B721" s="707" t="s">
        <v>1777</v>
      </c>
      <c r="C721" s="708">
        <v>3</v>
      </c>
      <c r="D721" s="1437">
        <v>0</v>
      </c>
      <c r="E721" s="704">
        <f t="shared" si="11"/>
        <v>0</v>
      </c>
      <c r="J721" s="243"/>
    </row>
    <row r="722" spans="1:10">
      <c r="A722" s="706" t="s">
        <v>1778</v>
      </c>
      <c r="B722" s="707" t="s">
        <v>1793</v>
      </c>
      <c r="C722" s="708">
        <v>15</v>
      </c>
      <c r="D722" s="1437">
        <v>4</v>
      </c>
      <c r="E722" s="704">
        <f t="shared" si="11"/>
        <v>26.666666666666668</v>
      </c>
      <c r="J722" s="243"/>
    </row>
    <row r="723" spans="1:10">
      <c r="A723" s="706" t="s">
        <v>1794</v>
      </c>
      <c r="B723" s="707" t="s">
        <v>1795</v>
      </c>
      <c r="C723" s="708">
        <v>76</v>
      </c>
      <c r="D723" s="1437">
        <v>102</v>
      </c>
      <c r="E723" s="704">
        <f t="shared" si="11"/>
        <v>134.21052631578948</v>
      </c>
      <c r="J723" s="246"/>
    </row>
    <row r="724" spans="1:10">
      <c r="A724" s="706" t="s">
        <v>1796</v>
      </c>
      <c r="B724" s="707" t="s">
        <v>1797</v>
      </c>
      <c r="C724" s="708">
        <v>394</v>
      </c>
      <c r="D724" s="1437">
        <v>422</v>
      </c>
      <c r="E724" s="704">
        <f t="shared" si="11"/>
        <v>107.10659898477158</v>
      </c>
    </row>
    <row r="725" spans="1:10">
      <c r="A725" s="706" t="s">
        <v>1798</v>
      </c>
      <c r="B725" s="707" t="s">
        <v>1799</v>
      </c>
      <c r="C725" s="708">
        <v>52</v>
      </c>
      <c r="D725" s="1437">
        <v>4</v>
      </c>
      <c r="E725" s="704">
        <f t="shared" si="11"/>
        <v>7.6923076923076925</v>
      </c>
    </row>
    <row r="726" spans="1:10">
      <c r="A726" s="706" t="s">
        <v>1800</v>
      </c>
      <c r="B726" s="707" t="s">
        <v>1801</v>
      </c>
      <c r="C726" s="708">
        <v>1</v>
      </c>
      <c r="D726" s="1437">
        <v>1</v>
      </c>
      <c r="E726" s="704">
        <f t="shared" si="11"/>
        <v>100</v>
      </c>
    </row>
    <row r="727" spans="1:10">
      <c r="A727" s="728"/>
      <c r="B727" s="729" t="s">
        <v>1802</v>
      </c>
      <c r="C727" s="705"/>
      <c r="D727" s="975"/>
      <c r="E727" s="734"/>
    </row>
    <row r="728" spans="1:10">
      <c r="A728" s="706" t="s">
        <v>1803</v>
      </c>
      <c r="B728" s="720" t="s">
        <v>1804</v>
      </c>
      <c r="C728" s="708">
        <v>4</v>
      </c>
      <c r="D728" s="1437">
        <v>9</v>
      </c>
      <c r="E728" s="704">
        <f t="shared" si="11"/>
        <v>225</v>
      </c>
    </row>
    <row r="729" spans="1:10" ht="25.5">
      <c r="A729" s="721" t="s">
        <v>1805</v>
      </c>
      <c r="B729" s="720" t="s">
        <v>1806</v>
      </c>
      <c r="C729" s="708">
        <v>9</v>
      </c>
      <c r="D729" s="1437">
        <v>6</v>
      </c>
      <c r="E729" s="704">
        <f t="shared" si="11"/>
        <v>66.666666666666657</v>
      </c>
    </row>
    <row r="730" spans="1:10">
      <c r="A730" s="721" t="s">
        <v>1807</v>
      </c>
      <c r="B730" s="720" t="s">
        <v>23</v>
      </c>
      <c r="C730" s="708">
        <v>24</v>
      </c>
      <c r="D730" s="1437">
        <v>4</v>
      </c>
      <c r="E730" s="704">
        <f t="shared" si="11"/>
        <v>16.666666666666664</v>
      </c>
    </row>
    <row r="731" spans="1:10">
      <c r="A731" s="730"/>
      <c r="B731" s="729" t="s">
        <v>24</v>
      </c>
      <c r="C731" s="705"/>
      <c r="D731" s="975"/>
      <c r="E731" s="734"/>
    </row>
    <row r="732" spans="1:10">
      <c r="A732" s="721" t="s">
        <v>25</v>
      </c>
      <c r="B732" s="720" t="s">
        <v>26</v>
      </c>
      <c r="C732" s="708">
        <v>0</v>
      </c>
      <c r="D732" s="1437">
        <v>27</v>
      </c>
      <c r="E732" s="704" t="e">
        <f t="shared" si="11"/>
        <v>#DIV/0!</v>
      </c>
    </row>
    <row r="733" spans="1:10">
      <c r="A733" s="721" t="s">
        <v>27</v>
      </c>
      <c r="B733" s="720" t="s">
        <v>28</v>
      </c>
      <c r="C733" s="708">
        <v>65</v>
      </c>
      <c r="D733" s="1437">
        <v>4</v>
      </c>
      <c r="E733" s="704">
        <f t="shared" si="11"/>
        <v>6.1538461538461542</v>
      </c>
    </row>
    <row r="734" spans="1:10">
      <c r="A734" s="721" t="s">
        <v>29</v>
      </c>
      <c r="B734" s="720" t="s">
        <v>30</v>
      </c>
      <c r="C734" s="722">
        <v>0</v>
      </c>
      <c r="D734" s="1437">
        <v>1</v>
      </c>
      <c r="E734" s="704" t="e">
        <f t="shared" si="11"/>
        <v>#DIV/0!</v>
      </c>
    </row>
    <row r="735" spans="1:10">
      <c r="A735" s="115"/>
      <c r="B735" s="115"/>
      <c r="C735" s="252"/>
      <c r="D735" s="253"/>
    </row>
    <row r="736" spans="1:10">
      <c r="A736" s="185"/>
      <c r="B736" s="115"/>
      <c r="C736" s="185"/>
      <c r="D736" s="185"/>
    </row>
    <row r="737" spans="2:2" ht="15.75">
      <c r="B737" s="314" t="s">
        <v>1384</v>
      </c>
    </row>
    <row r="738" spans="2:2" ht="15.75">
      <c r="B738" s="315"/>
    </row>
    <row r="739" spans="2:2" ht="15.75">
      <c r="B739" s="315"/>
    </row>
    <row r="740" spans="2:2" ht="15.75">
      <c r="B740" s="315"/>
    </row>
    <row r="741" spans="2:2" ht="15" customHeight="1">
      <c r="B741" s="315"/>
    </row>
    <row r="742" spans="2:2" ht="15.75">
      <c r="B742" s="422"/>
    </row>
    <row r="743" spans="2:2" ht="16.5" customHeight="1">
      <c r="B743" s="315"/>
    </row>
  </sheetData>
  <sheetProtection selectLockedCells="1" selectUnlockedCells="1"/>
  <mergeCells count="1">
    <mergeCell ref="C2:D2"/>
  </mergeCells>
  <phoneticPr fontId="94" type="noConversion"/>
  <pageMargins left="0.23622047244094491" right="0.23622047244094491" top="0.35433070866141736" bottom="0.35433070866141736" header="0.51181102362204722" footer="0.51181102362204722"/>
  <pageSetup paperSize="9" scale="70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72"/>
  <sheetViews>
    <sheetView topLeftCell="A58" workbookViewId="0">
      <selection activeCell="M156" sqref="M156"/>
    </sheetView>
  </sheetViews>
  <sheetFormatPr defaultColWidth="9.140625" defaultRowHeight="12.75"/>
  <cols>
    <col min="1" max="1" width="12.7109375" customWidth="1"/>
    <col min="2" max="2" width="54.85546875" customWidth="1"/>
    <col min="3" max="3" width="8.7109375" customWidth="1"/>
    <col min="4" max="4" width="8.85546875" customWidth="1"/>
    <col min="5" max="5" width="10.42578125" customWidth="1"/>
    <col min="6" max="6" width="8.5703125" customWidth="1"/>
    <col min="7" max="7" width="9" customWidth="1"/>
    <col min="8" max="8" width="10.28515625" customWidth="1"/>
    <col min="9" max="9" width="9.42578125" customWidth="1"/>
    <col min="10" max="10" width="9.140625" customWidth="1"/>
    <col min="11" max="11" width="10.5703125" customWidth="1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  <c r="J2" s="22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1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1" ht="15.75">
      <c r="A5" s="187"/>
      <c r="B5" s="188" t="s">
        <v>692</v>
      </c>
      <c r="C5" s="224" t="s">
        <v>2423</v>
      </c>
      <c r="D5" s="225"/>
      <c r="E5" s="225"/>
      <c r="F5" s="225"/>
      <c r="G5" s="196"/>
      <c r="H5" s="196"/>
      <c r="I5" s="197"/>
      <c r="J5" s="222"/>
    </row>
    <row r="6" spans="1:11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24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48.75" customHeight="1" thickBot="1">
      <c r="A8" s="1815"/>
      <c r="B8" s="1770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6" customHeight="1" thickTop="1">
      <c r="A9" s="475"/>
      <c r="B9" s="749" t="s">
        <v>903</v>
      </c>
      <c r="C9" s="750"/>
      <c r="D9" s="750"/>
      <c r="E9" s="750"/>
      <c r="F9" s="750"/>
      <c r="G9" s="750"/>
      <c r="H9" s="750"/>
      <c r="I9" s="750"/>
      <c r="J9" s="470"/>
      <c r="K9" s="751"/>
    </row>
    <row r="10" spans="1:11" ht="22.5" customHeight="1">
      <c r="A10" s="752" t="s">
        <v>33</v>
      </c>
      <c r="B10" s="753" t="s">
        <v>34</v>
      </c>
      <c r="C10" s="647"/>
      <c r="D10" s="647"/>
      <c r="E10" s="662" t="e">
        <f>SUM(D10/C10*100)</f>
        <v>#DIV/0!</v>
      </c>
      <c r="F10" s="647">
        <v>2</v>
      </c>
      <c r="G10" s="647">
        <v>2</v>
      </c>
      <c r="H10" s="662">
        <f>SUM(G10/F10*100)</f>
        <v>100</v>
      </c>
      <c r="I10" s="700">
        <f t="shared" ref="I10:J31" si="0">C10+F10</f>
        <v>2</v>
      </c>
      <c r="J10" s="738">
        <f t="shared" si="0"/>
        <v>2</v>
      </c>
      <c r="K10" s="665">
        <f>SUM(J10/I10*100)</f>
        <v>100</v>
      </c>
    </row>
    <row r="11" spans="1:11" ht="22.5" customHeight="1">
      <c r="A11" s="752" t="s">
        <v>35</v>
      </c>
      <c r="B11" s="754" t="s">
        <v>36</v>
      </c>
      <c r="C11" s="647"/>
      <c r="D11" s="647"/>
      <c r="E11" s="662" t="e">
        <f t="shared" ref="E11:E85" si="1">SUM(D11/C11*100)</f>
        <v>#DIV/0!</v>
      </c>
      <c r="F11" s="739">
        <v>43</v>
      </c>
      <c r="G11" s="739">
        <v>8</v>
      </c>
      <c r="H11" s="662">
        <f t="shared" ref="H11:H85" si="2">SUM(G11/F11*100)</f>
        <v>18.604651162790699</v>
      </c>
      <c r="I11" s="700">
        <f t="shared" si="0"/>
        <v>43</v>
      </c>
      <c r="J11" s="738">
        <f t="shared" si="0"/>
        <v>8</v>
      </c>
      <c r="K11" s="665">
        <f t="shared" ref="K11:K85" si="3">SUM(J11/I11*100)</f>
        <v>18.604651162790699</v>
      </c>
    </row>
    <row r="12" spans="1:11" ht="22.5" customHeight="1">
      <c r="A12" s="752" t="s">
        <v>37</v>
      </c>
      <c r="B12" s="754" t="s">
        <v>38</v>
      </c>
      <c r="C12" s="647"/>
      <c r="D12" s="647"/>
      <c r="E12" s="662" t="e">
        <f t="shared" si="1"/>
        <v>#DIV/0!</v>
      </c>
      <c r="F12" s="739">
        <v>76</v>
      </c>
      <c r="G12" s="739">
        <v>155</v>
      </c>
      <c r="H12" s="662">
        <f t="shared" si="2"/>
        <v>203.9473684210526</v>
      </c>
      <c r="I12" s="700">
        <f t="shared" si="0"/>
        <v>76</v>
      </c>
      <c r="J12" s="738">
        <f t="shared" si="0"/>
        <v>155</v>
      </c>
      <c r="K12" s="665">
        <f t="shared" si="3"/>
        <v>203.9473684210526</v>
      </c>
    </row>
    <row r="13" spans="1:11" ht="13.5" customHeight="1">
      <c r="A13" s="752" t="s">
        <v>41</v>
      </c>
      <c r="B13" s="754" t="s">
        <v>42</v>
      </c>
      <c r="C13" s="647"/>
      <c r="D13" s="647"/>
      <c r="E13" s="662" t="e">
        <f t="shared" si="1"/>
        <v>#DIV/0!</v>
      </c>
      <c r="F13" s="647">
        <v>1</v>
      </c>
      <c r="G13" s="647"/>
      <c r="H13" s="662">
        <f t="shared" si="2"/>
        <v>0</v>
      </c>
      <c r="I13" s="700">
        <f t="shared" si="0"/>
        <v>1</v>
      </c>
      <c r="J13" s="648">
        <f t="shared" si="0"/>
        <v>0</v>
      </c>
      <c r="K13" s="665">
        <f t="shared" si="3"/>
        <v>0</v>
      </c>
    </row>
    <row r="14" spans="1:11" ht="13.5" customHeight="1">
      <c r="A14" s="752" t="s">
        <v>43</v>
      </c>
      <c r="B14" s="754" t="s">
        <v>44</v>
      </c>
      <c r="C14" s="647"/>
      <c r="D14" s="647"/>
      <c r="E14" s="662" t="e">
        <f t="shared" si="1"/>
        <v>#DIV/0!</v>
      </c>
      <c r="F14" s="647">
        <v>2</v>
      </c>
      <c r="G14" s="647">
        <v>2</v>
      </c>
      <c r="H14" s="662">
        <f t="shared" si="2"/>
        <v>100</v>
      </c>
      <c r="I14" s="700">
        <f t="shared" si="0"/>
        <v>2</v>
      </c>
      <c r="J14" s="648">
        <f t="shared" si="0"/>
        <v>2</v>
      </c>
      <c r="K14" s="665">
        <f t="shared" si="3"/>
        <v>100</v>
      </c>
    </row>
    <row r="15" spans="1:11" ht="13.5" customHeight="1">
      <c r="A15" s="752" t="s">
        <v>45</v>
      </c>
      <c r="B15" s="754" t="s">
        <v>46</v>
      </c>
      <c r="C15" s="647"/>
      <c r="D15" s="647"/>
      <c r="E15" s="662" t="e">
        <f t="shared" si="1"/>
        <v>#DIV/0!</v>
      </c>
      <c r="F15" s="647">
        <v>1</v>
      </c>
      <c r="G15" s="647">
        <v>1</v>
      </c>
      <c r="H15" s="662">
        <f t="shared" si="2"/>
        <v>100</v>
      </c>
      <c r="I15" s="700">
        <f t="shared" si="0"/>
        <v>1</v>
      </c>
      <c r="J15" s="648">
        <f t="shared" si="0"/>
        <v>1</v>
      </c>
      <c r="K15" s="665">
        <f t="shared" si="3"/>
        <v>100</v>
      </c>
    </row>
    <row r="16" spans="1:11" ht="13.5" customHeight="1">
      <c r="A16" s="752" t="s">
        <v>47</v>
      </c>
      <c r="B16" s="754" t="s">
        <v>48</v>
      </c>
      <c r="C16" s="647"/>
      <c r="D16" s="647"/>
      <c r="E16" s="662" t="e">
        <f t="shared" si="1"/>
        <v>#DIV/0!</v>
      </c>
      <c r="F16" s="647">
        <v>21</v>
      </c>
      <c r="G16" s="647">
        <v>20</v>
      </c>
      <c r="H16" s="662">
        <f t="shared" si="2"/>
        <v>95.238095238095227</v>
      </c>
      <c r="I16" s="700">
        <f t="shared" si="0"/>
        <v>21</v>
      </c>
      <c r="J16" s="648">
        <f t="shared" si="0"/>
        <v>20</v>
      </c>
      <c r="K16" s="665">
        <f t="shared" si="3"/>
        <v>95.238095238095227</v>
      </c>
    </row>
    <row r="17" spans="1:11" ht="13.5" customHeight="1">
      <c r="A17" s="752" t="s">
        <v>49</v>
      </c>
      <c r="B17" s="754" t="s">
        <v>50</v>
      </c>
      <c r="C17" s="647"/>
      <c r="D17" s="647"/>
      <c r="E17" s="662" t="e">
        <f t="shared" si="1"/>
        <v>#DIV/0!</v>
      </c>
      <c r="F17" s="647">
        <v>1</v>
      </c>
      <c r="G17" s="647"/>
      <c r="H17" s="662">
        <f t="shared" si="2"/>
        <v>0</v>
      </c>
      <c r="I17" s="700">
        <f t="shared" si="0"/>
        <v>1</v>
      </c>
      <c r="J17" s="648">
        <f t="shared" si="0"/>
        <v>0</v>
      </c>
      <c r="K17" s="665">
        <f t="shared" si="3"/>
        <v>0</v>
      </c>
    </row>
    <row r="18" spans="1:11" ht="12.75" customHeight="1">
      <c r="A18" s="752" t="s">
        <v>51</v>
      </c>
      <c r="B18" s="754" t="s">
        <v>1224</v>
      </c>
      <c r="C18" s="647"/>
      <c r="D18" s="647"/>
      <c r="E18" s="662" t="e">
        <f t="shared" si="1"/>
        <v>#DIV/0!</v>
      </c>
      <c r="F18" s="647">
        <v>4</v>
      </c>
      <c r="G18" s="647"/>
      <c r="H18" s="662">
        <f t="shared" si="2"/>
        <v>0</v>
      </c>
      <c r="I18" s="700">
        <f t="shared" si="0"/>
        <v>4</v>
      </c>
      <c r="J18" s="648">
        <f t="shared" si="0"/>
        <v>0</v>
      </c>
      <c r="K18" s="665">
        <f t="shared" si="3"/>
        <v>0</v>
      </c>
    </row>
    <row r="19" spans="1:11" ht="12.75" customHeight="1">
      <c r="A19" s="752" t="s">
        <v>52</v>
      </c>
      <c r="B19" s="754" t="s">
        <v>53</v>
      </c>
      <c r="C19" s="647"/>
      <c r="D19" s="647"/>
      <c r="E19" s="662" t="e">
        <f t="shared" si="1"/>
        <v>#DIV/0!</v>
      </c>
      <c r="F19" s="647">
        <v>5</v>
      </c>
      <c r="G19" s="647">
        <v>1</v>
      </c>
      <c r="H19" s="662">
        <f t="shared" si="2"/>
        <v>20</v>
      </c>
      <c r="I19" s="700">
        <f t="shared" si="0"/>
        <v>5</v>
      </c>
      <c r="J19" s="648">
        <f t="shared" si="0"/>
        <v>1</v>
      </c>
      <c r="K19" s="665">
        <f t="shared" si="3"/>
        <v>20</v>
      </c>
    </row>
    <row r="20" spans="1:11" ht="12.75" customHeight="1">
      <c r="A20" s="752" t="s">
        <v>54</v>
      </c>
      <c r="B20" s="754" t="s">
        <v>55</v>
      </c>
      <c r="C20" s="647"/>
      <c r="D20" s="647"/>
      <c r="E20" s="662" t="e">
        <f t="shared" si="1"/>
        <v>#DIV/0!</v>
      </c>
      <c r="F20" s="647">
        <v>1</v>
      </c>
      <c r="G20" s="647"/>
      <c r="H20" s="662">
        <f t="shared" si="2"/>
        <v>0</v>
      </c>
      <c r="I20" s="700">
        <f t="shared" si="0"/>
        <v>1</v>
      </c>
      <c r="J20" s="648">
        <f t="shared" si="0"/>
        <v>0</v>
      </c>
      <c r="K20" s="665">
        <f t="shared" si="3"/>
        <v>0</v>
      </c>
    </row>
    <row r="21" spans="1:11" ht="12.75" customHeight="1">
      <c r="A21" s="752" t="s">
        <v>56</v>
      </c>
      <c r="B21" s="754" t="s">
        <v>57</v>
      </c>
      <c r="C21" s="647"/>
      <c r="D21" s="647"/>
      <c r="E21" s="662" t="e">
        <f t="shared" si="1"/>
        <v>#DIV/0!</v>
      </c>
      <c r="F21" s="647">
        <v>11</v>
      </c>
      <c r="G21" s="647">
        <v>8</v>
      </c>
      <c r="H21" s="662">
        <f t="shared" si="2"/>
        <v>72.727272727272734</v>
      </c>
      <c r="I21" s="700">
        <f t="shared" si="0"/>
        <v>11</v>
      </c>
      <c r="J21" s="648">
        <f t="shared" si="0"/>
        <v>8</v>
      </c>
      <c r="K21" s="665">
        <f t="shared" si="3"/>
        <v>72.727272727272734</v>
      </c>
    </row>
    <row r="22" spans="1:11" ht="12.75" customHeight="1">
      <c r="A22" s="752" t="s">
        <v>58</v>
      </c>
      <c r="B22" s="754" t="s">
        <v>59</v>
      </c>
      <c r="C22" s="647"/>
      <c r="D22" s="647"/>
      <c r="E22" s="662" t="e">
        <f t="shared" si="1"/>
        <v>#DIV/0!</v>
      </c>
      <c r="F22" s="647">
        <v>15</v>
      </c>
      <c r="G22" s="647">
        <v>4</v>
      </c>
      <c r="H22" s="662">
        <f t="shared" si="2"/>
        <v>26.666666666666668</v>
      </c>
      <c r="I22" s="700">
        <f t="shared" si="0"/>
        <v>15</v>
      </c>
      <c r="J22" s="648">
        <f t="shared" si="0"/>
        <v>4</v>
      </c>
      <c r="K22" s="665">
        <f t="shared" si="3"/>
        <v>26.666666666666668</v>
      </c>
    </row>
    <row r="23" spans="1:11" ht="12.75" customHeight="1">
      <c r="A23" s="752" t="s">
        <v>60</v>
      </c>
      <c r="B23" s="754" t="s">
        <v>1227</v>
      </c>
      <c r="C23" s="647"/>
      <c r="D23" s="647"/>
      <c r="E23" s="662" t="e">
        <f t="shared" si="1"/>
        <v>#DIV/0!</v>
      </c>
      <c r="F23" s="647">
        <v>1</v>
      </c>
      <c r="G23" s="647">
        <v>4</v>
      </c>
      <c r="H23" s="662">
        <f t="shared" si="2"/>
        <v>400</v>
      </c>
      <c r="I23" s="700">
        <f t="shared" si="0"/>
        <v>1</v>
      </c>
      <c r="J23" s="648">
        <f t="shared" si="0"/>
        <v>4</v>
      </c>
      <c r="K23" s="665">
        <f t="shared" si="3"/>
        <v>400</v>
      </c>
    </row>
    <row r="24" spans="1:11" ht="12.75" customHeight="1">
      <c r="A24" s="752" t="s">
        <v>61</v>
      </c>
      <c r="B24" s="754" t="s">
        <v>62</v>
      </c>
      <c r="C24" s="647"/>
      <c r="D24" s="647"/>
      <c r="E24" s="662" t="e">
        <f t="shared" si="1"/>
        <v>#DIV/0!</v>
      </c>
      <c r="F24" s="739">
        <v>17</v>
      </c>
      <c r="G24" s="739">
        <v>15</v>
      </c>
      <c r="H24" s="662">
        <f t="shared" si="2"/>
        <v>88.235294117647058</v>
      </c>
      <c r="I24" s="700">
        <f t="shared" si="0"/>
        <v>17</v>
      </c>
      <c r="J24" s="648">
        <f t="shared" si="0"/>
        <v>15</v>
      </c>
      <c r="K24" s="665">
        <f t="shared" si="3"/>
        <v>88.235294117647058</v>
      </c>
    </row>
    <row r="25" spans="1:11" ht="15" customHeight="1">
      <c r="A25" s="752" t="s">
        <v>63</v>
      </c>
      <c r="B25" s="754" t="s">
        <v>64</v>
      </c>
      <c r="C25" s="647"/>
      <c r="D25" s="647"/>
      <c r="E25" s="662" t="e">
        <f t="shared" si="1"/>
        <v>#DIV/0!</v>
      </c>
      <c r="F25" s="647">
        <v>3</v>
      </c>
      <c r="G25" s="647"/>
      <c r="H25" s="662">
        <f t="shared" si="2"/>
        <v>0</v>
      </c>
      <c r="I25" s="700">
        <f t="shared" si="0"/>
        <v>3</v>
      </c>
      <c r="J25" s="648">
        <f t="shared" si="0"/>
        <v>0</v>
      </c>
      <c r="K25" s="665">
        <f t="shared" si="3"/>
        <v>0</v>
      </c>
    </row>
    <row r="26" spans="1:11" ht="12.75" customHeight="1">
      <c r="A26" s="755" t="s">
        <v>65</v>
      </c>
      <c r="B26" s="756" t="s">
        <v>66</v>
      </c>
      <c r="C26" s="647"/>
      <c r="D26" s="647"/>
      <c r="E26" s="662" t="e">
        <f t="shared" si="1"/>
        <v>#DIV/0!</v>
      </c>
      <c r="F26" s="647">
        <v>2</v>
      </c>
      <c r="G26" s="647">
        <v>3</v>
      </c>
      <c r="H26" s="662">
        <f t="shared" si="2"/>
        <v>150</v>
      </c>
      <c r="I26" s="700">
        <f t="shared" si="0"/>
        <v>2</v>
      </c>
      <c r="J26" s="648">
        <f t="shared" si="0"/>
        <v>3</v>
      </c>
      <c r="K26" s="665">
        <f t="shared" si="3"/>
        <v>150</v>
      </c>
    </row>
    <row r="27" spans="1:11" ht="12.75" customHeight="1">
      <c r="A27" s="752" t="s">
        <v>67</v>
      </c>
      <c r="B27" s="754" t="s">
        <v>68</v>
      </c>
      <c r="C27" s="647"/>
      <c r="D27" s="647"/>
      <c r="E27" s="662" t="e">
        <f t="shared" si="1"/>
        <v>#DIV/0!</v>
      </c>
      <c r="F27" s="647">
        <v>5</v>
      </c>
      <c r="G27" s="647">
        <v>3</v>
      </c>
      <c r="H27" s="662">
        <f t="shared" si="2"/>
        <v>60</v>
      </c>
      <c r="I27" s="700">
        <f t="shared" si="0"/>
        <v>5</v>
      </c>
      <c r="J27" s="648">
        <f t="shared" si="0"/>
        <v>3</v>
      </c>
      <c r="K27" s="665">
        <f t="shared" si="3"/>
        <v>60</v>
      </c>
    </row>
    <row r="28" spans="1:11" ht="12.75" customHeight="1">
      <c r="A28" s="752" t="s">
        <v>69</v>
      </c>
      <c r="B28" s="754" t="s">
        <v>70</v>
      </c>
      <c r="C28" s="647"/>
      <c r="D28" s="647"/>
      <c r="E28" s="662" t="e">
        <f t="shared" si="1"/>
        <v>#DIV/0!</v>
      </c>
      <c r="F28" s="647">
        <v>1</v>
      </c>
      <c r="G28" s="647"/>
      <c r="H28" s="662">
        <f t="shared" si="2"/>
        <v>0</v>
      </c>
      <c r="I28" s="700">
        <f t="shared" si="0"/>
        <v>1</v>
      </c>
      <c r="J28" s="648">
        <f t="shared" si="0"/>
        <v>0</v>
      </c>
      <c r="K28" s="665">
        <f t="shared" si="3"/>
        <v>0</v>
      </c>
    </row>
    <row r="29" spans="1:11" ht="12.75" customHeight="1">
      <c r="A29" s="752" t="s">
        <v>71</v>
      </c>
      <c r="B29" s="754" t="s">
        <v>72</v>
      </c>
      <c r="C29" s="647"/>
      <c r="D29" s="647"/>
      <c r="E29" s="662" t="e">
        <f t="shared" si="1"/>
        <v>#DIV/0!</v>
      </c>
      <c r="F29" s="647">
        <v>2</v>
      </c>
      <c r="G29" s="647">
        <v>2</v>
      </c>
      <c r="H29" s="662">
        <f t="shared" si="2"/>
        <v>100</v>
      </c>
      <c r="I29" s="700">
        <f t="shared" si="0"/>
        <v>2</v>
      </c>
      <c r="J29" s="648">
        <f t="shared" si="0"/>
        <v>2</v>
      </c>
      <c r="K29" s="665">
        <f t="shared" si="3"/>
        <v>100</v>
      </c>
    </row>
    <row r="30" spans="1:11" ht="12.75" customHeight="1">
      <c r="A30" s="752" t="s">
        <v>73</v>
      </c>
      <c r="B30" s="471" t="s">
        <v>74</v>
      </c>
      <c r="C30" s="647"/>
      <c r="D30" s="647"/>
      <c r="E30" s="662" t="e">
        <f t="shared" si="1"/>
        <v>#DIV/0!</v>
      </c>
      <c r="F30" s="739">
        <v>1</v>
      </c>
      <c r="G30" s="739"/>
      <c r="H30" s="662">
        <f t="shared" si="2"/>
        <v>0</v>
      </c>
      <c r="I30" s="700">
        <f t="shared" si="0"/>
        <v>1</v>
      </c>
      <c r="J30" s="648">
        <f t="shared" si="0"/>
        <v>0</v>
      </c>
      <c r="K30" s="665">
        <f t="shared" si="3"/>
        <v>0</v>
      </c>
    </row>
    <row r="31" spans="1:11" ht="12.75" customHeight="1">
      <c r="A31" s="752" t="s">
        <v>75</v>
      </c>
      <c r="B31" s="471" t="s">
        <v>76</v>
      </c>
      <c r="C31" s="647"/>
      <c r="D31" s="739"/>
      <c r="E31" s="662" t="e">
        <f t="shared" si="1"/>
        <v>#DIV/0!</v>
      </c>
      <c r="F31" s="739">
        <v>2</v>
      </c>
      <c r="G31" s="739"/>
      <c r="H31" s="662">
        <f t="shared" si="2"/>
        <v>0</v>
      </c>
      <c r="I31" s="700">
        <f t="shared" si="0"/>
        <v>2</v>
      </c>
      <c r="J31" s="648">
        <f t="shared" si="0"/>
        <v>0</v>
      </c>
      <c r="K31" s="665">
        <f t="shared" si="3"/>
        <v>0</v>
      </c>
    </row>
    <row r="32" spans="1:11" ht="12.75" customHeight="1">
      <c r="A32" s="752" t="s">
        <v>3127</v>
      </c>
      <c r="B32" s="471" t="s">
        <v>3128</v>
      </c>
      <c r="C32" s="647"/>
      <c r="D32" s="739"/>
      <c r="E32" s="662" t="e">
        <f t="shared" si="1"/>
        <v>#DIV/0!</v>
      </c>
      <c r="F32" s="739">
        <v>1</v>
      </c>
      <c r="G32" s="739"/>
      <c r="H32" s="662">
        <f t="shared" si="2"/>
        <v>0</v>
      </c>
      <c r="I32" s="700">
        <f t="shared" ref="I32:J64" si="4">C32+F32</f>
        <v>1</v>
      </c>
      <c r="J32" s="648">
        <f t="shared" si="4"/>
        <v>0</v>
      </c>
      <c r="K32" s="665">
        <f t="shared" si="3"/>
        <v>0</v>
      </c>
    </row>
    <row r="33" spans="1:11" ht="12.75" customHeight="1">
      <c r="A33" s="752" t="s">
        <v>2940</v>
      </c>
      <c r="B33" s="471" t="s">
        <v>3495</v>
      </c>
      <c r="C33" s="647"/>
      <c r="D33" s="647"/>
      <c r="E33" s="662" t="e">
        <f t="shared" si="1"/>
        <v>#DIV/0!</v>
      </c>
      <c r="F33" s="647">
        <v>1</v>
      </c>
      <c r="G33" s="647"/>
      <c r="H33" s="662">
        <f t="shared" si="2"/>
        <v>0</v>
      </c>
      <c r="I33" s="700">
        <f t="shared" si="4"/>
        <v>1</v>
      </c>
      <c r="J33" s="648">
        <f t="shared" si="4"/>
        <v>0</v>
      </c>
      <c r="K33" s="665">
        <f t="shared" si="3"/>
        <v>0</v>
      </c>
    </row>
    <row r="34" spans="1:11" ht="12.75" customHeight="1">
      <c r="A34" s="752" t="s">
        <v>635</v>
      </c>
      <c r="B34" s="471" t="s">
        <v>1221</v>
      </c>
      <c r="C34" s="700"/>
      <c r="D34" s="700"/>
      <c r="E34" s="662" t="e">
        <f t="shared" si="1"/>
        <v>#DIV/0!</v>
      </c>
      <c r="F34" s="647">
        <v>1</v>
      </c>
      <c r="G34" s="647"/>
      <c r="H34" s="662">
        <f t="shared" si="2"/>
        <v>0</v>
      </c>
      <c r="I34" s="700">
        <f t="shared" si="4"/>
        <v>1</v>
      </c>
      <c r="J34" s="648">
        <f t="shared" si="4"/>
        <v>0</v>
      </c>
      <c r="K34" s="665">
        <f t="shared" si="3"/>
        <v>0</v>
      </c>
    </row>
    <row r="35" spans="1:11" ht="12.75" customHeight="1">
      <c r="A35" s="752" t="s">
        <v>3496</v>
      </c>
      <c r="B35" s="471" t="s">
        <v>50</v>
      </c>
      <c r="C35" s="700"/>
      <c r="D35" s="700"/>
      <c r="E35" s="662" t="e">
        <f t="shared" si="1"/>
        <v>#DIV/0!</v>
      </c>
      <c r="F35" s="647">
        <v>3</v>
      </c>
      <c r="G35" s="647"/>
      <c r="H35" s="662">
        <f t="shared" si="2"/>
        <v>0</v>
      </c>
      <c r="I35" s="700">
        <f t="shared" si="4"/>
        <v>3</v>
      </c>
      <c r="J35" s="648">
        <f t="shared" si="4"/>
        <v>0</v>
      </c>
      <c r="K35" s="665">
        <f t="shared" si="3"/>
        <v>0</v>
      </c>
    </row>
    <row r="36" spans="1:11" ht="12.75" customHeight="1">
      <c r="A36" s="752" t="s">
        <v>813</v>
      </c>
      <c r="B36" s="754" t="s">
        <v>814</v>
      </c>
      <c r="C36" s="700"/>
      <c r="D36" s="700"/>
      <c r="E36" s="662" t="e">
        <f t="shared" si="1"/>
        <v>#DIV/0!</v>
      </c>
      <c r="F36" s="647">
        <v>1</v>
      </c>
      <c r="G36" s="647"/>
      <c r="H36" s="662">
        <f t="shared" si="2"/>
        <v>0</v>
      </c>
      <c r="I36" s="700">
        <f t="shared" si="4"/>
        <v>1</v>
      </c>
      <c r="J36" s="648">
        <f t="shared" si="4"/>
        <v>0</v>
      </c>
      <c r="K36" s="665">
        <f t="shared" si="3"/>
        <v>0</v>
      </c>
    </row>
    <row r="37" spans="1:11" ht="12.75" customHeight="1">
      <c r="A37" s="752" t="s">
        <v>3497</v>
      </c>
      <c r="B37" s="471" t="s">
        <v>1222</v>
      </c>
      <c r="C37" s="700"/>
      <c r="D37" s="700"/>
      <c r="E37" s="662" t="e">
        <f t="shared" si="1"/>
        <v>#DIV/0!</v>
      </c>
      <c r="F37" s="647">
        <v>4</v>
      </c>
      <c r="G37" s="647">
        <v>2</v>
      </c>
      <c r="H37" s="662">
        <f t="shared" si="2"/>
        <v>50</v>
      </c>
      <c r="I37" s="700">
        <f t="shared" si="4"/>
        <v>4</v>
      </c>
      <c r="J37" s="648">
        <f t="shared" si="4"/>
        <v>2</v>
      </c>
      <c r="K37" s="665">
        <f t="shared" si="3"/>
        <v>50</v>
      </c>
    </row>
    <row r="38" spans="1:11" ht="12.75" customHeight="1">
      <c r="A38" s="752" t="s">
        <v>3498</v>
      </c>
      <c r="B38" s="471" t="s">
        <v>1223</v>
      </c>
      <c r="C38" s="700"/>
      <c r="D38" s="700"/>
      <c r="E38" s="662" t="e">
        <f t="shared" si="1"/>
        <v>#DIV/0!</v>
      </c>
      <c r="F38" s="647">
        <v>3</v>
      </c>
      <c r="G38" s="647"/>
      <c r="H38" s="662">
        <f t="shared" si="2"/>
        <v>0</v>
      </c>
      <c r="I38" s="700">
        <f t="shared" si="4"/>
        <v>3</v>
      </c>
      <c r="J38" s="648">
        <f t="shared" si="4"/>
        <v>0</v>
      </c>
      <c r="K38" s="665">
        <f t="shared" si="3"/>
        <v>0</v>
      </c>
    </row>
    <row r="39" spans="1:11" ht="12.75" customHeight="1">
      <c r="A39" s="752" t="s">
        <v>819</v>
      </c>
      <c r="B39" s="754" t="s">
        <v>820</v>
      </c>
      <c r="C39" s="700"/>
      <c r="D39" s="700"/>
      <c r="E39" s="662" t="e">
        <f t="shared" si="1"/>
        <v>#DIV/0!</v>
      </c>
      <c r="F39" s="739">
        <v>123</v>
      </c>
      <c r="G39" s="739">
        <v>1</v>
      </c>
      <c r="H39" s="662">
        <f t="shared" si="2"/>
        <v>0.81300813008130091</v>
      </c>
      <c r="I39" s="700">
        <f t="shared" si="4"/>
        <v>123</v>
      </c>
      <c r="J39" s="648">
        <f t="shared" si="4"/>
        <v>1</v>
      </c>
      <c r="K39" s="665">
        <f t="shared" si="3"/>
        <v>0.81300813008130091</v>
      </c>
    </row>
    <row r="40" spans="1:11" ht="12.75" customHeight="1">
      <c r="A40" s="752" t="s">
        <v>3499</v>
      </c>
      <c r="B40" s="471" t="s">
        <v>3500</v>
      </c>
      <c r="C40" s="700"/>
      <c r="D40" s="700"/>
      <c r="E40" s="662" t="e">
        <f t="shared" si="1"/>
        <v>#DIV/0!</v>
      </c>
      <c r="F40" s="739">
        <v>2</v>
      </c>
      <c r="G40" s="739">
        <v>1</v>
      </c>
      <c r="H40" s="662">
        <f t="shared" si="2"/>
        <v>50</v>
      </c>
      <c r="I40" s="700">
        <f t="shared" si="4"/>
        <v>2</v>
      </c>
      <c r="J40" s="648">
        <f t="shared" si="4"/>
        <v>1</v>
      </c>
      <c r="K40" s="665">
        <f t="shared" si="3"/>
        <v>50</v>
      </c>
    </row>
    <row r="41" spans="1:11" ht="12.75" customHeight="1">
      <c r="A41" s="752" t="s">
        <v>3501</v>
      </c>
      <c r="B41" s="471" t="s">
        <v>3502</v>
      </c>
      <c r="C41" s="700"/>
      <c r="D41" s="700"/>
      <c r="E41" s="662" t="e">
        <f t="shared" si="1"/>
        <v>#DIV/0!</v>
      </c>
      <c r="F41" s="739">
        <v>1</v>
      </c>
      <c r="G41" s="739"/>
      <c r="H41" s="662">
        <f t="shared" si="2"/>
        <v>0</v>
      </c>
      <c r="I41" s="700">
        <f t="shared" si="4"/>
        <v>1</v>
      </c>
      <c r="J41" s="648">
        <f t="shared" si="4"/>
        <v>0</v>
      </c>
      <c r="K41" s="665">
        <f t="shared" si="3"/>
        <v>0</v>
      </c>
    </row>
    <row r="42" spans="1:11" ht="12.75" customHeight="1">
      <c r="A42" s="752" t="s">
        <v>3503</v>
      </c>
      <c r="B42" s="471" t="s">
        <v>3504</v>
      </c>
      <c r="C42" s="700"/>
      <c r="D42" s="700"/>
      <c r="E42" s="662" t="e">
        <f t="shared" si="1"/>
        <v>#DIV/0!</v>
      </c>
      <c r="F42" s="739">
        <v>1</v>
      </c>
      <c r="G42" s="739"/>
      <c r="H42" s="662">
        <f t="shared" si="2"/>
        <v>0</v>
      </c>
      <c r="I42" s="700">
        <f t="shared" si="4"/>
        <v>1</v>
      </c>
      <c r="J42" s="648">
        <f t="shared" si="4"/>
        <v>0</v>
      </c>
      <c r="K42" s="665">
        <f t="shared" si="3"/>
        <v>0</v>
      </c>
    </row>
    <row r="43" spans="1:11" ht="12.75" customHeight="1">
      <c r="A43" s="752" t="s">
        <v>3505</v>
      </c>
      <c r="B43" s="471" t="s">
        <v>3506</v>
      </c>
      <c r="C43" s="700"/>
      <c r="D43" s="700"/>
      <c r="E43" s="662" t="e">
        <f t="shared" si="1"/>
        <v>#DIV/0!</v>
      </c>
      <c r="F43" s="739">
        <v>4</v>
      </c>
      <c r="G43" s="739">
        <v>2</v>
      </c>
      <c r="H43" s="662">
        <f t="shared" si="2"/>
        <v>50</v>
      </c>
      <c r="I43" s="700">
        <f t="shared" si="4"/>
        <v>4</v>
      </c>
      <c r="J43" s="648">
        <f t="shared" si="4"/>
        <v>2</v>
      </c>
      <c r="K43" s="665">
        <f t="shared" si="3"/>
        <v>50</v>
      </c>
    </row>
    <row r="44" spans="1:11" ht="12.75" customHeight="1">
      <c r="A44" s="752" t="s">
        <v>3140</v>
      </c>
      <c r="B44" s="471" t="s">
        <v>3507</v>
      </c>
      <c r="C44" s="700"/>
      <c r="D44" s="700"/>
      <c r="E44" s="662" t="e">
        <f t="shared" si="1"/>
        <v>#DIV/0!</v>
      </c>
      <c r="F44" s="739">
        <v>1</v>
      </c>
      <c r="G44" s="739"/>
      <c r="H44" s="662">
        <f t="shared" si="2"/>
        <v>0</v>
      </c>
      <c r="I44" s="700">
        <f t="shared" si="4"/>
        <v>1</v>
      </c>
      <c r="J44" s="648">
        <f t="shared" si="4"/>
        <v>0</v>
      </c>
      <c r="K44" s="665">
        <f t="shared" si="3"/>
        <v>0</v>
      </c>
    </row>
    <row r="45" spans="1:11" ht="12.75" customHeight="1">
      <c r="A45" s="752" t="s">
        <v>56</v>
      </c>
      <c r="B45" s="754" t="s">
        <v>57</v>
      </c>
      <c r="C45" s="646"/>
      <c r="D45" s="646"/>
      <c r="E45" s="662" t="e">
        <f t="shared" si="1"/>
        <v>#DIV/0!</v>
      </c>
      <c r="F45" s="647">
        <v>114</v>
      </c>
      <c r="G45" s="647"/>
      <c r="H45" s="662">
        <f t="shared" si="2"/>
        <v>0</v>
      </c>
      <c r="I45" s="700">
        <f t="shared" si="4"/>
        <v>114</v>
      </c>
      <c r="J45" s="648">
        <f t="shared" si="4"/>
        <v>0</v>
      </c>
      <c r="K45" s="665">
        <f t="shared" si="3"/>
        <v>0</v>
      </c>
    </row>
    <row r="46" spans="1:11" ht="12.75" customHeight="1">
      <c r="A46" s="752" t="s">
        <v>819</v>
      </c>
      <c r="B46" s="754" t="s">
        <v>820</v>
      </c>
      <c r="C46" s="646"/>
      <c r="D46" s="646"/>
      <c r="E46" s="662" t="e">
        <f t="shared" si="1"/>
        <v>#DIV/0!</v>
      </c>
      <c r="F46" s="647">
        <v>42</v>
      </c>
      <c r="G46" s="647"/>
      <c r="H46" s="662">
        <f t="shared" si="2"/>
        <v>0</v>
      </c>
      <c r="I46" s="700">
        <f t="shared" si="4"/>
        <v>42</v>
      </c>
      <c r="J46" s="648">
        <f t="shared" si="4"/>
        <v>0</v>
      </c>
      <c r="K46" s="665">
        <f t="shared" si="3"/>
        <v>0</v>
      </c>
    </row>
    <row r="47" spans="1:11" ht="12.75" customHeight="1">
      <c r="A47" s="752" t="s">
        <v>821</v>
      </c>
      <c r="B47" s="754" t="s">
        <v>822</v>
      </c>
      <c r="C47" s="646"/>
      <c r="D47" s="646"/>
      <c r="E47" s="662" t="e">
        <f t="shared" si="1"/>
        <v>#DIV/0!</v>
      </c>
      <c r="F47" s="647">
        <v>16</v>
      </c>
      <c r="G47" s="647"/>
      <c r="H47" s="662">
        <f t="shared" si="2"/>
        <v>0</v>
      </c>
      <c r="I47" s="700">
        <f t="shared" si="4"/>
        <v>16</v>
      </c>
      <c r="J47" s="648">
        <f t="shared" si="4"/>
        <v>0</v>
      </c>
      <c r="K47" s="665">
        <f t="shared" si="3"/>
        <v>0</v>
      </c>
    </row>
    <row r="48" spans="1:11" ht="12.75" customHeight="1">
      <c r="A48" s="752" t="s">
        <v>827</v>
      </c>
      <c r="B48" s="754" t="s">
        <v>828</v>
      </c>
      <c r="C48" s="700"/>
      <c r="D48" s="700"/>
      <c r="E48" s="662" t="e">
        <f t="shared" si="1"/>
        <v>#DIV/0!</v>
      </c>
      <c r="F48" s="739">
        <v>58</v>
      </c>
      <c r="G48" s="739"/>
      <c r="H48" s="662">
        <f t="shared" si="2"/>
        <v>0</v>
      </c>
      <c r="I48" s="700">
        <f t="shared" si="4"/>
        <v>58</v>
      </c>
      <c r="J48" s="648">
        <f t="shared" si="4"/>
        <v>0</v>
      </c>
      <c r="K48" s="665">
        <f t="shared" si="3"/>
        <v>0</v>
      </c>
    </row>
    <row r="49" spans="1:11" ht="12.75" customHeight="1">
      <c r="A49" s="752" t="s">
        <v>3369</v>
      </c>
      <c r="B49" s="754" t="s">
        <v>3370</v>
      </c>
      <c r="C49" s="647"/>
      <c r="D49" s="739"/>
      <c r="E49" s="662" t="e">
        <f t="shared" si="1"/>
        <v>#DIV/0!</v>
      </c>
      <c r="F49" s="739">
        <v>6</v>
      </c>
      <c r="G49" s="739"/>
      <c r="H49" s="662">
        <f t="shared" si="2"/>
        <v>0</v>
      </c>
      <c r="I49" s="700">
        <f t="shared" si="4"/>
        <v>6</v>
      </c>
      <c r="J49" s="648">
        <f t="shared" si="4"/>
        <v>0</v>
      </c>
      <c r="K49" s="665">
        <f t="shared" si="3"/>
        <v>0</v>
      </c>
    </row>
    <row r="50" spans="1:11" ht="12.75" customHeight="1">
      <c r="A50" s="752" t="s">
        <v>114</v>
      </c>
      <c r="B50" s="753" t="s">
        <v>115</v>
      </c>
      <c r="C50" s="647"/>
      <c r="D50" s="739"/>
      <c r="E50" s="662" t="e">
        <f t="shared" si="1"/>
        <v>#DIV/0!</v>
      </c>
      <c r="F50" s="739">
        <v>1</v>
      </c>
      <c r="G50" s="739"/>
      <c r="H50" s="662">
        <f t="shared" si="2"/>
        <v>0</v>
      </c>
      <c r="I50" s="700">
        <f t="shared" si="4"/>
        <v>1</v>
      </c>
      <c r="J50" s="648">
        <f t="shared" si="4"/>
        <v>0</v>
      </c>
      <c r="K50" s="665">
        <f t="shared" si="3"/>
        <v>0</v>
      </c>
    </row>
    <row r="51" spans="1:11" ht="12.75" customHeight="1">
      <c r="A51" s="752" t="s">
        <v>1225</v>
      </c>
      <c r="B51" s="753" t="s">
        <v>1226</v>
      </c>
      <c r="C51" s="647"/>
      <c r="D51" s="739"/>
      <c r="E51" s="662" t="e">
        <f t="shared" si="1"/>
        <v>#DIV/0!</v>
      </c>
      <c r="F51" s="739">
        <v>1</v>
      </c>
      <c r="G51" s="739"/>
      <c r="H51" s="662">
        <f t="shared" si="2"/>
        <v>0</v>
      </c>
      <c r="I51" s="700">
        <f t="shared" si="4"/>
        <v>1</v>
      </c>
      <c r="J51" s="648">
        <f t="shared" si="4"/>
        <v>0</v>
      </c>
      <c r="K51" s="665">
        <f t="shared" si="3"/>
        <v>0</v>
      </c>
    </row>
    <row r="52" spans="1:11" ht="12.75" customHeight="1">
      <c r="A52" s="752" t="s">
        <v>2914</v>
      </c>
      <c r="B52" s="753" t="s">
        <v>1273</v>
      </c>
      <c r="C52" s="647"/>
      <c r="D52" s="739"/>
      <c r="E52" s="662" t="e">
        <f t="shared" si="1"/>
        <v>#DIV/0!</v>
      </c>
      <c r="F52" s="739"/>
      <c r="G52" s="739">
        <v>1</v>
      </c>
      <c r="H52" s="662" t="e">
        <f t="shared" si="2"/>
        <v>#DIV/0!</v>
      </c>
      <c r="I52" s="700">
        <f t="shared" si="4"/>
        <v>0</v>
      </c>
      <c r="J52" s="648">
        <f t="shared" si="4"/>
        <v>1</v>
      </c>
      <c r="K52" s="665" t="e">
        <f t="shared" si="3"/>
        <v>#DIV/0!</v>
      </c>
    </row>
    <row r="53" spans="1:11" ht="12.75" customHeight="1">
      <c r="A53" s="752" t="s">
        <v>1274</v>
      </c>
      <c r="B53" s="753" t="s">
        <v>1275</v>
      </c>
      <c r="C53" s="647"/>
      <c r="D53" s="739"/>
      <c r="E53" s="662" t="e">
        <f t="shared" si="1"/>
        <v>#DIV/0!</v>
      </c>
      <c r="F53" s="739"/>
      <c r="G53" s="739">
        <v>1</v>
      </c>
      <c r="H53" s="662" t="e">
        <f t="shared" si="2"/>
        <v>#DIV/0!</v>
      </c>
      <c r="I53" s="700">
        <f t="shared" si="4"/>
        <v>0</v>
      </c>
      <c r="J53" s="648">
        <f t="shared" si="4"/>
        <v>1</v>
      </c>
      <c r="K53" s="665" t="e">
        <f t="shared" si="3"/>
        <v>#DIV/0!</v>
      </c>
    </row>
    <row r="54" spans="1:11" ht="12.75" customHeight="1">
      <c r="A54" s="752" t="s">
        <v>1276</v>
      </c>
      <c r="B54" s="753" t="s">
        <v>1277</v>
      </c>
      <c r="C54" s="647"/>
      <c r="D54" s="739"/>
      <c r="E54" s="662" t="e">
        <f t="shared" si="1"/>
        <v>#DIV/0!</v>
      </c>
      <c r="F54" s="739"/>
      <c r="G54" s="739">
        <v>1</v>
      </c>
      <c r="H54" s="662" t="e">
        <f t="shared" si="2"/>
        <v>#DIV/0!</v>
      </c>
      <c r="I54" s="700">
        <f t="shared" si="4"/>
        <v>0</v>
      </c>
      <c r="J54" s="648">
        <f t="shared" si="4"/>
        <v>1</v>
      </c>
      <c r="K54" s="665" t="e">
        <f t="shared" si="3"/>
        <v>#DIV/0!</v>
      </c>
    </row>
    <row r="55" spans="1:11" ht="12.75" customHeight="1">
      <c r="A55" s="752" t="s">
        <v>1278</v>
      </c>
      <c r="B55" s="753" t="s">
        <v>1279</v>
      </c>
      <c r="C55" s="647"/>
      <c r="D55" s="739"/>
      <c r="E55" s="662" t="e">
        <f t="shared" si="1"/>
        <v>#DIV/0!</v>
      </c>
      <c r="F55" s="739"/>
      <c r="G55" s="739">
        <v>4</v>
      </c>
      <c r="H55" s="662" t="e">
        <f t="shared" si="2"/>
        <v>#DIV/0!</v>
      </c>
      <c r="I55" s="700">
        <f t="shared" si="4"/>
        <v>0</v>
      </c>
      <c r="J55" s="648">
        <f t="shared" si="4"/>
        <v>4</v>
      </c>
      <c r="K55" s="665" t="e">
        <f t="shared" si="3"/>
        <v>#DIV/0!</v>
      </c>
    </row>
    <row r="56" spans="1:11" ht="12.75" customHeight="1">
      <c r="A56" s="752" t="s">
        <v>1280</v>
      </c>
      <c r="B56" s="753" t="s">
        <v>1281</v>
      </c>
      <c r="C56" s="647"/>
      <c r="D56" s="739"/>
      <c r="E56" s="662" t="e">
        <f t="shared" si="1"/>
        <v>#DIV/0!</v>
      </c>
      <c r="F56" s="739"/>
      <c r="G56" s="739">
        <v>0</v>
      </c>
      <c r="H56" s="662" t="e">
        <f t="shared" si="2"/>
        <v>#DIV/0!</v>
      </c>
      <c r="I56" s="700">
        <f t="shared" si="4"/>
        <v>0</v>
      </c>
      <c r="J56" s="648">
        <f t="shared" si="4"/>
        <v>0</v>
      </c>
      <c r="K56" s="665" t="e">
        <f t="shared" si="3"/>
        <v>#DIV/0!</v>
      </c>
    </row>
    <row r="57" spans="1:11" ht="12.75" customHeight="1">
      <c r="A57" s="752" t="s">
        <v>1282</v>
      </c>
      <c r="B57" s="753" t="s">
        <v>1283</v>
      </c>
      <c r="C57" s="647"/>
      <c r="D57" s="739"/>
      <c r="E57" s="662" t="e">
        <f t="shared" si="1"/>
        <v>#DIV/0!</v>
      </c>
      <c r="F57" s="739"/>
      <c r="G57" s="739">
        <v>2</v>
      </c>
      <c r="H57" s="662" t="e">
        <f t="shared" si="2"/>
        <v>#DIV/0!</v>
      </c>
      <c r="I57" s="700">
        <f t="shared" si="4"/>
        <v>0</v>
      </c>
      <c r="J57" s="648">
        <f t="shared" si="4"/>
        <v>2</v>
      </c>
      <c r="K57" s="665" t="e">
        <f t="shared" si="3"/>
        <v>#DIV/0!</v>
      </c>
    </row>
    <row r="58" spans="1:11" ht="12.75" customHeight="1">
      <c r="A58" s="752" t="s">
        <v>4133</v>
      </c>
      <c r="B58" s="753" t="s">
        <v>2412</v>
      </c>
      <c r="C58" s="647"/>
      <c r="D58" s="739"/>
      <c r="E58" s="662" t="e">
        <f t="shared" ref="E58:E62" si="5">SUM(D58/C58*100)</f>
        <v>#DIV/0!</v>
      </c>
      <c r="F58" s="739">
        <v>1</v>
      </c>
      <c r="G58" s="739"/>
      <c r="H58" s="662">
        <f t="shared" ref="H58:H62" si="6">SUM(G58/F58*100)</f>
        <v>0</v>
      </c>
      <c r="I58" s="700">
        <f t="shared" ref="I58:I62" si="7">C58+F58</f>
        <v>1</v>
      </c>
      <c r="J58" s="648">
        <f t="shared" ref="J58:J62" si="8">D58+G58</f>
        <v>0</v>
      </c>
      <c r="K58" s="665">
        <f t="shared" ref="K58:K62" si="9">SUM(J58/I58*100)</f>
        <v>0</v>
      </c>
    </row>
    <row r="59" spans="1:11" ht="12.75" customHeight="1">
      <c r="A59" s="752" t="s">
        <v>7178</v>
      </c>
      <c r="B59" s="753" t="s">
        <v>7179</v>
      </c>
      <c r="C59" s="647"/>
      <c r="D59" s="739"/>
      <c r="E59" s="662" t="e">
        <f t="shared" si="5"/>
        <v>#DIV/0!</v>
      </c>
      <c r="F59" s="739"/>
      <c r="G59" s="739">
        <v>1</v>
      </c>
      <c r="H59" s="662" t="e">
        <f t="shared" si="6"/>
        <v>#DIV/0!</v>
      </c>
      <c r="I59" s="700">
        <f t="shared" si="7"/>
        <v>0</v>
      </c>
      <c r="J59" s="648">
        <f t="shared" si="8"/>
        <v>1</v>
      </c>
      <c r="K59" s="665" t="e">
        <f t="shared" si="9"/>
        <v>#DIV/0!</v>
      </c>
    </row>
    <row r="60" spans="1:11" ht="12.75" customHeight="1">
      <c r="A60" s="1371" t="s">
        <v>7180</v>
      </c>
      <c r="B60" s="1453" t="s">
        <v>7181</v>
      </c>
      <c r="C60" s="647"/>
      <c r="D60" s="739"/>
      <c r="E60" s="662" t="e">
        <f t="shared" si="5"/>
        <v>#DIV/0!</v>
      </c>
      <c r="F60" s="739"/>
      <c r="G60" s="739">
        <v>2</v>
      </c>
      <c r="H60" s="662" t="e">
        <f t="shared" si="6"/>
        <v>#DIV/0!</v>
      </c>
      <c r="I60" s="700">
        <f t="shared" si="7"/>
        <v>0</v>
      </c>
      <c r="J60" s="648">
        <f t="shared" si="8"/>
        <v>2</v>
      </c>
      <c r="K60" s="665" t="e">
        <f t="shared" si="9"/>
        <v>#DIV/0!</v>
      </c>
    </row>
    <row r="61" spans="1:11" ht="12.75" customHeight="1">
      <c r="A61" s="1371" t="s">
        <v>7182</v>
      </c>
      <c r="B61" s="1453" t="s">
        <v>7183</v>
      </c>
      <c r="C61" s="647"/>
      <c r="D61" s="739"/>
      <c r="E61" s="662" t="e">
        <f t="shared" si="5"/>
        <v>#DIV/0!</v>
      </c>
      <c r="F61" s="739"/>
      <c r="G61" s="739">
        <v>2</v>
      </c>
      <c r="H61" s="662" t="e">
        <f t="shared" si="6"/>
        <v>#DIV/0!</v>
      </c>
      <c r="I61" s="700">
        <f t="shared" si="7"/>
        <v>0</v>
      </c>
      <c r="J61" s="648">
        <f t="shared" si="8"/>
        <v>2</v>
      </c>
      <c r="K61" s="665" t="e">
        <f t="shared" si="9"/>
        <v>#DIV/0!</v>
      </c>
    </row>
    <row r="62" spans="1:11" ht="12.75" customHeight="1">
      <c r="A62" s="1371" t="s">
        <v>1219</v>
      </c>
      <c r="B62" s="1453" t="s">
        <v>7184</v>
      </c>
      <c r="C62" s="647"/>
      <c r="D62" s="739"/>
      <c r="E62" s="662" t="e">
        <f t="shared" si="5"/>
        <v>#DIV/0!</v>
      </c>
      <c r="F62" s="739"/>
      <c r="G62" s="739"/>
      <c r="H62" s="662" t="e">
        <f t="shared" si="6"/>
        <v>#DIV/0!</v>
      </c>
      <c r="I62" s="700">
        <f t="shared" si="7"/>
        <v>0</v>
      </c>
      <c r="J62" s="648">
        <f t="shared" si="8"/>
        <v>0</v>
      </c>
      <c r="K62" s="665" t="e">
        <f t="shared" si="9"/>
        <v>#DIV/0!</v>
      </c>
    </row>
    <row r="63" spans="1:11" ht="12.75" customHeight="1">
      <c r="A63" s="752"/>
      <c r="B63" s="753"/>
      <c r="C63" s="647"/>
      <c r="D63" s="739"/>
      <c r="E63" s="662" t="e">
        <f t="shared" si="1"/>
        <v>#DIV/0!</v>
      </c>
      <c r="F63" s="739"/>
      <c r="G63" s="739"/>
      <c r="H63" s="662" t="e">
        <f t="shared" si="2"/>
        <v>#DIV/0!</v>
      </c>
      <c r="I63" s="700">
        <f t="shared" si="4"/>
        <v>0</v>
      </c>
      <c r="J63" s="648">
        <f t="shared" si="4"/>
        <v>0</v>
      </c>
      <c r="K63" s="665" t="e">
        <f t="shared" si="3"/>
        <v>#DIV/0!</v>
      </c>
    </row>
    <row r="64" spans="1:11" ht="12.75" customHeight="1">
      <c r="A64" s="757" t="s">
        <v>79</v>
      </c>
      <c r="B64" s="758"/>
      <c r="C64" s="700">
        <f>SUM(C10:C38)</f>
        <v>0</v>
      </c>
      <c r="D64" s="700">
        <f>SUM(D10:D63)</f>
        <v>0</v>
      </c>
      <c r="E64" s="665" t="e">
        <f t="shared" si="1"/>
        <v>#DIV/0!</v>
      </c>
      <c r="F64" s="700">
        <f>SUM(F10:F63)</f>
        <v>602</v>
      </c>
      <c r="G64" s="700">
        <f>SUM(G10:G63)</f>
        <v>248</v>
      </c>
      <c r="H64" s="665">
        <f t="shared" si="2"/>
        <v>41.196013289036543</v>
      </c>
      <c r="I64" s="700">
        <f t="shared" si="4"/>
        <v>602</v>
      </c>
      <c r="J64" s="648">
        <f t="shared" si="4"/>
        <v>248</v>
      </c>
      <c r="K64" s="665">
        <f t="shared" si="3"/>
        <v>41.196013289036543</v>
      </c>
    </row>
    <row r="65" spans="1:11" ht="12.75" customHeight="1">
      <c r="A65" s="757"/>
      <c r="B65" s="758"/>
      <c r="C65" s="741"/>
      <c r="D65" s="741"/>
      <c r="E65" s="662"/>
      <c r="F65" s="700"/>
      <c r="G65" s="700"/>
      <c r="H65" s="662"/>
      <c r="I65" s="700"/>
      <c r="J65" s="700"/>
      <c r="K65" s="665"/>
    </row>
    <row r="66" spans="1:11" ht="12.75" customHeight="1">
      <c r="A66" s="752"/>
      <c r="B66" s="678" t="s">
        <v>80</v>
      </c>
      <c r="C66" s="646"/>
      <c r="D66" s="646"/>
      <c r="E66" s="662"/>
      <c r="F66" s="647"/>
      <c r="G66" s="647"/>
      <c r="H66" s="662"/>
      <c r="I66" s="700"/>
      <c r="J66" s="648"/>
      <c r="K66" s="665"/>
    </row>
    <row r="67" spans="1:11">
      <c r="A67" s="752" t="s">
        <v>81</v>
      </c>
      <c r="B67" s="754" t="s">
        <v>82</v>
      </c>
      <c r="C67" s="646">
        <v>1</v>
      </c>
      <c r="D67" s="646"/>
      <c r="E67" s="662">
        <f t="shared" si="1"/>
        <v>0</v>
      </c>
      <c r="F67" s="647"/>
      <c r="G67" s="647"/>
      <c r="H67" s="662" t="e">
        <f t="shared" si="2"/>
        <v>#DIV/0!</v>
      </c>
      <c r="I67" s="700">
        <f t="shared" ref="I67:J91" si="10">C67+F67</f>
        <v>1</v>
      </c>
      <c r="J67" s="648">
        <f t="shared" si="10"/>
        <v>0</v>
      </c>
      <c r="K67" s="665">
        <f t="shared" si="3"/>
        <v>0</v>
      </c>
    </row>
    <row r="68" spans="1:11">
      <c r="A68" s="752" t="s">
        <v>83</v>
      </c>
      <c r="B68" s="754" t="s">
        <v>84</v>
      </c>
      <c r="C68" s="646">
        <v>1263</v>
      </c>
      <c r="D68" s="646">
        <v>1509</v>
      </c>
      <c r="E68" s="662">
        <f t="shared" si="1"/>
        <v>119.47743467933492</v>
      </c>
      <c r="F68" s="647">
        <v>461</v>
      </c>
      <c r="G68" s="647">
        <v>113</v>
      </c>
      <c r="H68" s="662">
        <f t="shared" si="2"/>
        <v>24.511930585683299</v>
      </c>
      <c r="I68" s="700">
        <f t="shared" si="10"/>
        <v>1724</v>
      </c>
      <c r="J68" s="648">
        <f t="shared" si="10"/>
        <v>1622</v>
      </c>
      <c r="K68" s="665">
        <f t="shared" si="3"/>
        <v>94.083526682134561</v>
      </c>
    </row>
    <row r="69" spans="1:11">
      <c r="A69" s="752" t="s">
        <v>807</v>
      </c>
      <c r="B69" s="754" t="s">
        <v>808</v>
      </c>
      <c r="C69" s="646">
        <v>107</v>
      </c>
      <c r="D69" s="646">
        <v>154</v>
      </c>
      <c r="E69" s="662">
        <f t="shared" si="1"/>
        <v>143.92523364485982</v>
      </c>
      <c r="F69" s="647">
        <v>160</v>
      </c>
      <c r="G69" s="647">
        <v>74</v>
      </c>
      <c r="H69" s="662">
        <f t="shared" si="2"/>
        <v>46.25</v>
      </c>
      <c r="I69" s="700">
        <f t="shared" si="10"/>
        <v>267</v>
      </c>
      <c r="J69" s="648">
        <f t="shared" si="10"/>
        <v>228</v>
      </c>
      <c r="K69" s="665">
        <f t="shared" si="3"/>
        <v>85.393258426966284</v>
      </c>
    </row>
    <row r="70" spans="1:11">
      <c r="A70" s="752" t="s">
        <v>809</v>
      </c>
      <c r="B70" s="754" t="s">
        <v>810</v>
      </c>
      <c r="C70" s="646">
        <v>2</v>
      </c>
      <c r="D70" s="646">
        <v>2</v>
      </c>
      <c r="E70" s="662">
        <f t="shared" si="1"/>
        <v>100</v>
      </c>
      <c r="F70" s="647">
        <v>1</v>
      </c>
      <c r="G70" s="647"/>
      <c r="H70" s="662">
        <f t="shared" si="2"/>
        <v>0</v>
      </c>
      <c r="I70" s="700">
        <f t="shared" si="10"/>
        <v>3</v>
      </c>
      <c r="J70" s="648">
        <f t="shared" si="10"/>
        <v>2</v>
      </c>
      <c r="K70" s="665">
        <f t="shared" si="3"/>
        <v>66.666666666666657</v>
      </c>
    </row>
    <row r="71" spans="1:11">
      <c r="A71" s="752" t="s">
        <v>811</v>
      </c>
      <c r="B71" s="754" t="s">
        <v>812</v>
      </c>
      <c r="C71" s="646">
        <v>4</v>
      </c>
      <c r="D71" s="646">
        <v>1</v>
      </c>
      <c r="E71" s="662">
        <f t="shared" si="1"/>
        <v>25</v>
      </c>
      <c r="F71" s="647">
        <v>4</v>
      </c>
      <c r="G71" s="647">
        <v>3</v>
      </c>
      <c r="H71" s="662">
        <f t="shared" si="2"/>
        <v>75</v>
      </c>
      <c r="I71" s="700">
        <f t="shared" si="10"/>
        <v>8</v>
      </c>
      <c r="J71" s="648">
        <f t="shared" si="10"/>
        <v>4</v>
      </c>
      <c r="K71" s="665">
        <f t="shared" si="3"/>
        <v>50</v>
      </c>
    </row>
    <row r="72" spans="1:11">
      <c r="A72" s="752" t="s">
        <v>815</v>
      </c>
      <c r="B72" s="754" t="s">
        <v>816</v>
      </c>
      <c r="C72" s="646"/>
      <c r="D72" s="646">
        <v>1</v>
      </c>
      <c r="E72" s="662" t="e">
        <f t="shared" si="1"/>
        <v>#DIV/0!</v>
      </c>
      <c r="F72" s="647">
        <v>1</v>
      </c>
      <c r="G72" s="647"/>
      <c r="H72" s="662">
        <f t="shared" si="2"/>
        <v>0</v>
      </c>
      <c r="I72" s="700">
        <f t="shared" si="10"/>
        <v>1</v>
      </c>
      <c r="J72" s="648">
        <f t="shared" si="10"/>
        <v>1</v>
      </c>
      <c r="K72" s="665">
        <f t="shared" si="3"/>
        <v>100</v>
      </c>
    </row>
    <row r="73" spans="1:11">
      <c r="A73" s="752" t="s">
        <v>817</v>
      </c>
      <c r="B73" s="754" t="s">
        <v>818</v>
      </c>
      <c r="C73" s="646">
        <v>1</v>
      </c>
      <c r="D73" s="646"/>
      <c r="E73" s="662">
        <f t="shared" si="1"/>
        <v>0</v>
      </c>
      <c r="F73" s="647">
        <v>1</v>
      </c>
      <c r="G73" s="647">
        <v>1</v>
      </c>
      <c r="H73" s="662">
        <f t="shared" si="2"/>
        <v>100</v>
      </c>
      <c r="I73" s="700">
        <f t="shared" si="10"/>
        <v>2</v>
      </c>
      <c r="J73" s="648">
        <f t="shared" si="10"/>
        <v>1</v>
      </c>
      <c r="K73" s="665">
        <f t="shared" si="3"/>
        <v>50</v>
      </c>
    </row>
    <row r="74" spans="1:11" ht="14.25" customHeight="1">
      <c r="A74" s="752" t="s">
        <v>821</v>
      </c>
      <c r="B74" s="754" t="s">
        <v>822</v>
      </c>
      <c r="C74" s="646">
        <v>5</v>
      </c>
      <c r="D74" s="646">
        <v>3</v>
      </c>
      <c r="E74" s="662">
        <f t="shared" si="1"/>
        <v>60</v>
      </c>
      <c r="F74" s="647">
        <v>7</v>
      </c>
      <c r="G74" s="647">
        <v>16</v>
      </c>
      <c r="H74" s="662">
        <f t="shared" si="2"/>
        <v>228.57142857142856</v>
      </c>
      <c r="I74" s="700">
        <f t="shared" si="10"/>
        <v>12</v>
      </c>
      <c r="J74" s="648">
        <f t="shared" si="10"/>
        <v>19</v>
      </c>
      <c r="K74" s="665">
        <f t="shared" si="3"/>
        <v>158.33333333333331</v>
      </c>
    </row>
    <row r="75" spans="1:11">
      <c r="A75" s="752" t="s">
        <v>823</v>
      </c>
      <c r="B75" s="754" t="s">
        <v>824</v>
      </c>
      <c r="C75" s="646"/>
      <c r="D75" s="646"/>
      <c r="E75" s="662" t="e">
        <f t="shared" si="1"/>
        <v>#DIV/0!</v>
      </c>
      <c r="F75" s="647">
        <v>1</v>
      </c>
      <c r="G75" s="647"/>
      <c r="H75" s="662">
        <f t="shared" si="2"/>
        <v>0</v>
      </c>
      <c r="I75" s="700">
        <f t="shared" si="10"/>
        <v>1</v>
      </c>
      <c r="J75" s="648">
        <f t="shared" si="10"/>
        <v>0</v>
      </c>
      <c r="K75" s="665">
        <f t="shared" si="3"/>
        <v>0</v>
      </c>
    </row>
    <row r="76" spans="1:11" ht="15" customHeight="1">
      <c r="A76" s="752" t="s">
        <v>56</v>
      </c>
      <c r="B76" s="754" t="s">
        <v>57</v>
      </c>
      <c r="C76" s="646">
        <v>13</v>
      </c>
      <c r="D76" s="646">
        <v>7</v>
      </c>
      <c r="E76" s="662">
        <f t="shared" si="1"/>
        <v>53.846153846153847</v>
      </c>
      <c r="F76" s="647">
        <v>85</v>
      </c>
      <c r="G76" s="647">
        <v>194</v>
      </c>
      <c r="H76" s="662">
        <f t="shared" si="2"/>
        <v>228.23529411764704</v>
      </c>
      <c r="I76" s="700">
        <f t="shared" si="10"/>
        <v>98</v>
      </c>
      <c r="J76" s="648">
        <f t="shared" si="10"/>
        <v>201</v>
      </c>
      <c r="K76" s="665">
        <f t="shared" si="3"/>
        <v>205.10204081632654</v>
      </c>
    </row>
    <row r="77" spans="1:11" ht="15" customHeight="1">
      <c r="A77" s="752" t="s">
        <v>825</v>
      </c>
      <c r="B77" s="754" t="s">
        <v>826</v>
      </c>
      <c r="C77" s="646"/>
      <c r="D77" s="646"/>
      <c r="E77" s="662" t="e">
        <f t="shared" si="1"/>
        <v>#DIV/0!</v>
      </c>
      <c r="F77" s="647">
        <v>1</v>
      </c>
      <c r="G77" s="647"/>
      <c r="H77" s="662">
        <f t="shared" si="2"/>
        <v>0</v>
      </c>
      <c r="I77" s="700">
        <f t="shared" si="10"/>
        <v>1</v>
      </c>
      <c r="J77" s="648">
        <f t="shared" si="10"/>
        <v>0</v>
      </c>
      <c r="K77" s="665">
        <f t="shared" si="3"/>
        <v>0</v>
      </c>
    </row>
    <row r="78" spans="1:11" ht="15" customHeight="1">
      <c r="A78" s="752" t="s">
        <v>827</v>
      </c>
      <c r="B78" s="754" t="s">
        <v>828</v>
      </c>
      <c r="C78" s="646">
        <v>1</v>
      </c>
      <c r="D78" s="646"/>
      <c r="E78" s="662">
        <f t="shared" si="1"/>
        <v>0</v>
      </c>
      <c r="F78" s="647">
        <v>55</v>
      </c>
      <c r="G78" s="647">
        <v>71</v>
      </c>
      <c r="H78" s="662">
        <f t="shared" si="2"/>
        <v>129.09090909090909</v>
      </c>
      <c r="I78" s="700">
        <f t="shared" si="10"/>
        <v>56</v>
      </c>
      <c r="J78" s="648">
        <f t="shared" si="10"/>
        <v>71</v>
      </c>
      <c r="K78" s="665">
        <f t="shared" si="3"/>
        <v>126.78571428571428</v>
      </c>
    </row>
    <row r="79" spans="1:11" ht="15" customHeight="1">
      <c r="A79" s="752" t="s">
        <v>829</v>
      </c>
      <c r="B79" s="754" t="s">
        <v>830</v>
      </c>
      <c r="C79" s="646">
        <v>1</v>
      </c>
      <c r="D79" s="646"/>
      <c r="E79" s="662">
        <f t="shared" si="1"/>
        <v>0</v>
      </c>
      <c r="F79" s="647">
        <v>1</v>
      </c>
      <c r="G79" s="647"/>
      <c r="H79" s="662">
        <f t="shared" si="2"/>
        <v>0</v>
      </c>
      <c r="I79" s="700">
        <f t="shared" si="10"/>
        <v>2</v>
      </c>
      <c r="J79" s="648">
        <f t="shared" si="10"/>
        <v>0</v>
      </c>
      <c r="K79" s="665">
        <f t="shared" si="3"/>
        <v>0</v>
      </c>
    </row>
    <row r="80" spans="1:11" ht="15" customHeight="1">
      <c r="A80" s="752" t="s">
        <v>831</v>
      </c>
      <c r="B80" s="754" t="s">
        <v>832</v>
      </c>
      <c r="C80" s="646">
        <v>0</v>
      </c>
      <c r="D80" s="646"/>
      <c r="E80" s="662" t="e">
        <f t="shared" si="1"/>
        <v>#DIV/0!</v>
      </c>
      <c r="F80" s="647">
        <v>1</v>
      </c>
      <c r="G80" s="647">
        <v>3</v>
      </c>
      <c r="H80" s="662">
        <f t="shared" si="2"/>
        <v>300</v>
      </c>
      <c r="I80" s="700">
        <f t="shared" si="10"/>
        <v>1</v>
      </c>
      <c r="J80" s="648">
        <f t="shared" si="10"/>
        <v>3</v>
      </c>
      <c r="K80" s="665">
        <f t="shared" si="3"/>
        <v>300</v>
      </c>
    </row>
    <row r="81" spans="1:11">
      <c r="A81" s="752" t="s">
        <v>833</v>
      </c>
      <c r="B81" s="754" t="s">
        <v>834</v>
      </c>
      <c r="C81" s="646">
        <v>1388</v>
      </c>
      <c r="D81" s="646">
        <v>2265</v>
      </c>
      <c r="E81" s="662">
        <f t="shared" si="1"/>
        <v>163.18443804034581</v>
      </c>
      <c r="F81" s="647">
        <v>224</v>
      </c>
      <c r="G81" s="647">
        <v>93</v>
      </c>
      <c r="H81" s="662">
        <f t="shared" si="2"/>
        <v>41.517857142857146</v>
      </c>
      <c r="I81" s="700">
        <f t="shared" si="10"/>
        <v>1612</v>
      </c>
      <c r="J81" s="648">
        <f t="shared" si="10"/>
        <v>2358</v>
      </c>
      <c r="K81" s="665">
        <f t="shared" si="3"/>
        <v>146.27791563275434</v>
      </c>
    </row>
    <row r="82" spans="1:11">
      <c r="A82" s="752" t="s">
        <v>837</v>
      </c>
      <c r="B82" s="754" t="s">
        <v>838</v>
      </c>
      <c r="C82" s="646">
        <v>20</v>
      </c>
      <c r="D82" s="646">
        <v>11</v>
      </c>
      <c r="E82" s="662">
        <f t="shared" si="1"/>
        <v>55.000000000000007</v>
      </c>
      <c r="F82" s="647">
        <v>112</v>
      </c>
      <c r="G82" s="647">
        <v>25</v>
      </c>
      <c r="H82" s="662">
        <f t="shared" si="2"/>
        <v>22.321428571428573</v>
      </c>
      <c r="I82" s="700">
        <f t="shared" si="10"/>
        <v>132</v>
      </c>
      <c r="J82" s="648">
        <f t="shared" si="10"/>
        <v>36</v>
      </c>
      <c r="K82" s="665">
        <f t="shared" si="3"/>
        <v>27.27272727272727</v>
      </c>
    </row>
    <row r="83" spans="1:11">
      <c r="A83" s="752" t="s">
        <v>839</v>
      </c>
      <c r="B83" s="754" t="s">
        <v>840</v>
      </c>
      <c r="C83" s="646">
        <v>7</v>
      </c>
      <c r="D83" s="646">
        <v>1</v>
      </c>
      <c r="E83" s="662">
        <f t="shared" si="1"/>
        <v>14.285714285714285</v>
      </c>
      <c r="F83" s="647">
        <v>3</v>
      </c>
      <c r="G83" s="647"/>
      <c r="H83" s="662">
        <f t="shared" si="2"/>
        <v>0</v>
      </c>
      <c r="I83" s="700">
        <f t="shared" si="10"/>
        <v>10</v>
      </c>
      <c r="J83" s="648">
        <f t="shared" si="10"/>
        <v>1</v>
      </c>
      <c r="K83" s="665">
        <f t="shared" si="3"/>
        <v>10</v>
      </c>
    </row>
    <row r="84" spans="1:11">
      <c r="A84" s="752" t="s">
        <v>841</v>
      </c>
      <c r="B84" s="754" t="s">
        <v>842</v>
      </c>
      <c r="C84" s="646">
        <v>6</v>
      </c>
      <c r="D84" s="646">
        <v>1</v>
      </c>
      <c r="E84" s="662">
        <f t="shared" si="1"/>
        <v>16.666666666666664</v>
      </c>
      <c r="F84" s="647"/>
      <c r="G84" s="647"/>
      <c r="H84" s="662" t="e">
        <f t="shared" si="2"/>
        <v>#DIV/0!</v>
      </c>
      <c r="I84" s="700">
        <f t="shared" si="10"/>
        <v>6</v>
      </c>
      <c r="J84" s="648">
        <f t="shared" si="10"/>
        <v>1</v>
      </c>
      <c r="K84" s="665">
        <f t="shared" si="3"/>
        <v>16.666666666666664</v>
      </c>
    </row>
    <row r="85" spans="1:11">
      <c r="A85" s="752" t="s">
        <v>843</v>
      </c>
      <c r="B85" s="754" t="s">
        <v>844</v>
      </c>
      <c r="C85" s="646">
        <v>48</v>
      </c>
      <c r="D85" s="646">
        <v>8</v>
      </c>
      <c r="E85" s="662">
        <f t="shared" si="1"/>
        <v>16.666666666666664</v>
      </c>
      <c r="F85" s="647">
        <v>4</v>
      </c>
      <c r="G85" s="647"/>
      <c r="H85" s="662">
        <f t="shared" si="2"/>
        <v>0</v>
      </c>
      <c r="I85" s="700">
        <f t="shared" si="10"/>
        <v>52</v>
      </c>
      <c r="J85" s="648">
        <f t="shared" si="10"/>
        <v>8</v>
      </c>
      <c r="K85" s="665">
        <f t="shared" si="3"/>
        <v>15.384615384615385</v>
      </c>
    </row>
    <row r="86" spans="1:11">
      <c r="A86" s="752" t="s">
        <v>845</v>
      </c>
      <c r="B86" s="754" t="s">
        <v>846</v>
      </c>
      <c r="C86" s="646">
        <v>1</v>
      </c>
      <c r="D86" s="646"/>
      <c r="E86" s="662">
        <f t="shared" ref="E86:E161" si="11">SUM(D86/C86*100)</f>
        <v>0</v>
      </c>
      <c r="F86" s="647">
        <v>3</v>
      </c>
      <c r="G86" s="647"/>
      <c r="H86" s="662">
        <f t="shared" ref="H86:H161" si="12">SUM(G86/F86*100)</f>
        <v>0</v>
      </c>
      <c r="I86" s="700">
        <f t="shared" si="10"/>
        <v>4</v>
      </c>
      <c r="J86" s="648">
        <f t="shared" si="10"/>
        <v>0</v>
      </c>
      <c r="K86" s="665">
        <f t="shared" ref="K86:K161" si="13">SUM(J86/I86*100)</f>
        <v>0</v>
      </c>
    </row>
    <row r="87" spans="1:11">
      <c r="A87" s="752" t="s">
        <v>847</v>
      </c>
      <c r="B87" s="754" t="s">
        <v>848</v>
      </c>
      <c r="C87" s="646"/>
      <c r="D87" s="646"/>
      <c r="E87" s="662" t="e">
        <f t="shared" si="11"/>
        <v>#DIV/0!</v>
      </c>
      <c r="F87" s="647">
        <v>5</v>
      </c>
      <c r="G87" s="647">
        <v>1</v>
      </c>
      <c r="H87" s="662">
        <f t="shared" si="12"/>
        <v>20</v>
      </c>
      <c r="I87" s="700">
        <f t="shared" si="10"/>
        <v>5</v>
      </c>
      <c r="J87" s="648">
        <f t="shared" si="10"/>
        <v>1</v>
      </c>
      <c r="K87" s="665">
        <f t="shared" si="13"/>
        <v>20</v>
      </c>
    </row>
    <row r="88" spans="1:11" ht="24.75" customHeight="1">
      <c r="A88" s="752" t="s">
        <v>849</v>
      </c>
      <c r="B88" s="754" t="s">
        <v>850</v>
      </c>
      <c r="C88" s="646"/>
      <c r="D88" s="646"/>
      <c r="E88" s="662" t="e">
        <f t="shared" si="11"/>
        <v>#DIV/0!</v>
      </c>
      <c r="F88" s="647">
        <v>523</v>
      </c>
      <c r="G88" s="647">
        <v>287</v>
      </c>
      <c r="H88" s="662">
        <f t="shared" si="12"/>
        <v>54.875717017208416</v>
      </c>
      <c r="I88" s="700">
        <f t="shared" si="10"/>
        <v>523</v>
      </c>
      <c r="J88" s="648">
        <f t="shared" si="10"/>
        <v>287</v>
      </c>
      <c r="K88" s="665">
        <f t="shared" si="13"/>
        <v>54.875717017208416</v>
      </c>
    </row>
    <row r="89" spans="1:11" ht="19.5" customHeight="1">
      <c r="A89" s="752" t="s">
        <v>851</v>
      </c>
      <c r="B89" s="754" t="s">
        <v>852</v>
      </c>
      <c r="C89" s="646">
        <v>203</v>
      </c>
      <c r="D89" s="646">
        <v>172</v>
      </c>
      <c r="E89" s="662">
        <f t="shared" si="11"/>
        <v>84.729064039408868</v>
      </c>
      <c r="F89" s="647">
        <v>24</v>
      </c>
      <c r="G89" s="647">
        <v>37</v>
      </c>
      <c r="H89" s="662">
        <f t="shared" si="12"/>
        <v>154.16666666666669</v>
      </c>
      <c r="I89" s="700">
        <f t="shared" si="10"/>
        <v>227</v>
      </c>
      <c r="J89" s="648">
        <f t="shared" si="10"/>
        <v>209</v>
      </c>
      <c r="K89" s="665">
        <f t="shared" si="13"/>
        <v>92.070484581497809</v>
      </c>
    </row>
    <row r="90" spans="1:11" ht="25.5" customHeight="1">
      <c r="A90" s="752" t="s">
        <v>854</v>
      </c>
      <c r="B90" s="754" t="s">
        <v>3368</v>
      </c>
      <c r="C90" s="646"/>
      <c r="D90" s="646"/>
      <c r="E90" s="662" t="e">
        <f t="shared" si="11"/>
        <v>#DIV/0!</v>
      </c>
      <c r="F90" s="647">
        <v>1</v>
      </c>
      <c r="G90" s="647">
        <v>1</v>
      </c>
      <c r="H90" s="662">
        <f t="shared" si="12"/>
        <v>100</v>
      </c>
      <c r="I90" s="700">
        <f t="shared" si="10"/>
        <v>1</v>
      </c>
      <c r="J90" s="648">
        <f t="shared" si="10"/>
        <v>1</v>
      </c>
      <c r="K90" s="665">
        <f t="shared" si="13"/>
        <v>100</v>
      </c>
    </row>
    <row r="91" spans="1:11" ht="19.5" customHeight="1">
      <c r="A91" s="752" t="s">
        <v>3369</v>
      </c>
      <c r="B91" s="754" t="s">
        <v>3370</v>
      </c>
      <c r="C91" s="646">
        <v>2</v>
      </c>
      <c r="D91" s="646"/>
      <c r="E91" s="662">
        <f t="shared" si="11"/>
        <v>0</v>
      </c>
      <c r="F91" s="646"/>
      <c r="G91" s="646">
        <v>3</v>
      </c>
      <c r="H91" s="662" t="e">
        <f t="shared" si="12"/>
        <v>#DIV/0!</v>
      </c>
      <c r="I91" s="700">
        <f t="shared" si="10"/>
        <v>2</v>
      </c>
      <c r="J91" s="648">
        <f t="shared" si="10"/>
        <v>3</v>
      </c>
      <c r="K91" s="665">
        <f t="shared" si="13"/>
        <v>150</v>
      </c>
    </row>
    <row r="92" spans="1:11" ht="20.25" customHeight="1">
      <c r="A92" s="752" t="s">
        <v>1645</v>
      </c>
      <c r="B92" s="754" t="s">
        <v>1646</v>
      </c>
      <c r="C92" s="739">
        <v>36</v>
      </c>
      <c r="D92" s="739">
        <v>14</v>
      </c>
      <c r="E92" s="662">
        <f t="shared" si="11"/>
        <v>38.888888888888893</v>
      </c>
      <c r="F92" s="739">
        <v>184</v>
      </c>
      <c r="G92" s="739">
        <v>104</v>
      </c>
      <c r="H92" s="662">
        <f t="shared" si="12"/>
        <v>56.521739130434781</v>
      </c>
      <c r="I92" s="700">
        <f t="shared" ref="I92:J117" si="14">C92+F92</f>
        <v>220</v>
      </c>
      <c r="J92" s="648">
        <f t="shared" si="14"/>
        <v>118</v>
      </c>
      <c r="K92" s="665">
        <f t="shared" si="13"/>
        <v>53.63636363636364</v>
      </c>
    </row>
    <row r="93" spans="1:11" ht="27.75" customHeight="1">
      <c r="A93" s="752" t="s">
        <v>1647</v>
      </c>
      <c r="B93" s="754" t="s">
        <v>1648</v>
      </c>
      <c r="C93" s="739">
        <v>27</v>
      </c>
      <c r="D93" s="739">
        <v>54</v>
      </c>
      <c r="E93" s="662">
        <f t="shared" si="11"/>
        <v>200</v>
      </c>
      <c r="F93" s="739">
        <v>365</v>
      </c>
      <c r="G93" s="739">
        <v>192</v>
      </c>
      <c r="H93" s="662">
        <f t="shared" si="12"/>
        <v>52.602739726027394</v>
      </c>
      <c r="I93" s="700">
        <f t="shared" si="14"/>
        <v>392</v>
      </c>
      <c r="J93" s="648">
        <f t="shared" si="14"/>
        <v>246</v>
      </c>
      <c r="K93" s="665">
        <f t="shared" si="13"/>
        <v>62.755102040816325</v>
      </c>
    </row>
    <row r="94" spans="1:11" ht="30" customHeight="1">
      <c r="A94" s="752" t="s">
        <v>1649</v>
      </c>
      <c r="B94" s="754" t="s">
        <v>524</v>
      </c>
      <c r="C94" s="739">
        <v>36</v>
      </c>
      <c r="D94" s="739">
        <v>73</v>
      </c>
      <c r="E94" s="662">
        <f t="shared" si="11"/>
        <v>202.77777777777777</v>
      </c>
      <c r="F94" s="739">
        <v>542</v>
      </c>
      <c r="G94" s="739">
        <v>279</v>
      </c>
      <c r="H94" s="662">
        <f t="shared" si="12"/>
        <v>51.476014760147606</v>
      </c>
      <c r="I94" s="700">
        <f t="shared" si="14"/>
        <v>578</v>
      </c>
      <c r="J94" s="648">
        <f t="shared" si="14"/>
        <v>352</v>
      </c>
      <c r="K94" s="665">
        <f t="shared" si="13"/>
        <v>60.899653979238757</v>
      </c>
    </row>
    <row r="95" spans="1:11" ht="17.25" customHeight="1">
      <c r="A95" s="752" t="s">
        <v>525</v>
      </c>
      <c r="B95" s="754" t="s">
        <v>526</v>
      </c>
      <c r="C95" s="739">
        <v>21</v>
      </c>
      <c r="D95" s="739">
        <v>115</v>
      </c>
      <c r="E95" s="662">
        <f t="shared" si="11"/>
        <v>547.61904761904759</v>
      </c>
      <c r="F95" s="739">
        <v>948</v>
      </c>
      <c r="G95" s="739">
        <v>605</v>
      </c>
      <c r="H95" s="662">
        <f t="shared" si="12"/>
        <v>63.818565400843887</v>
      </c>
      <c r="I95" s="700">
        <f t="shared" si="14"/>
        <v>969</v>
      </c>
      <c r="J95" s="648">
        <f t="shared" si="14"/>
        <v>720</v>
      </c>
      <c r="K95" s="665">
        <f t="shared" si="13"/>
        <v>74.303405572755423</v>
      </c>
    </row>
    <row r="96" spans="1:11" ht="22.5" customHeight="1">
      <c r="A96" s="752" t="s">
        <v>527</v>
      </c>
      <c r="B96" s="754" t="s">
        <v>528</v>
      </c>
      <c r="C96" s="739">
        <v>20</v>
      </c>
      <c r="D96" s="739">
        <v>47</v>
      </c>
      <c r="E96" s="662">
        <f t="shared" si="11"/>
        <v>235</v>
      </c>
      <c r="F96" s="739">
        <v>501</v>
      </c>
      <c r="G96" s="739">
        <v>284</v>
      </c>
      <c r="H96" s="662">
        <f t="shared" si="12"/>
        <v>56.686626746506988</v>
      </c>
      <c r="I96" s="700">
        <f t="shared" si="14"/>
        <v>521</v>
      </c>
      <c r="J96" s="648">
        <f t="shared" si="14"/>
        <v>331</v>
      </c>
      <c r="K96" s="665">
        <f t="shared" si="13"/>
        <v>63.531669865642989</v>
      </c>
    </row>
    <row r="97" spans="1:11" ht="19.5" customHeight="1">
      <c r="A97" s="752" t="s">
        <v>529</v>
      </c>
      <c r="B97" s="754" t="s">
        <v>530</v>
      </c>
      <c r="C97" s="739">
        <v>4</v>
      </c>
      <c r="D97" s="739">
        <v>1</v>
      </c>
      <c r="E97" s="662">
        <f t="shared" si="11"/>
        <v>25</v>
      </c>
      <c r="F97" s="739">
        <v>820</v>
      </c>
      <c r="G97" s="739">
        <v>275</v>
      </c>
      <c r="H97" s="662">
        <f t="shared" si="12"/>
        <v>33.536585365853661</v>
      </c>
      <c r="I97" s="700">
        <f t="shared" si="14"/>
        <v>824</v>
      </c>
      <c r="J97" s="648">
        <f t="shared" si="14"/>
        <v>276</v>
      </c>
      <c r="K97" s="665">
        <f t="shared" si="13"/>
        <v>33.495145631067963</v>
      </c>
    </row>
    <row r="98" spans="1:11" ht="19.5" customHeight="1">
      <c r="A98" s="752" t="s">
        <v>531</v>
      </c>
      <c r="B98" s="754" t="s">
        <v>532</v>
      </c>
      <c r="C98" s="739">
        <v>1</v>
      </c>
      <c r="D98" s="739"/>
      <c r="E98" s="662">
        <f t="shared" si="11"/>
        <v>0</v>
      </c>
      <c r="F98" s="739">
        <v>295</v>
      </c>
      <c r="G98" s="739">
        <v>218</v>
      </c>
      <c r="H98" s="662">
        <f t="shared" si="12"/>
        <v>73.898305084745758</v>
      </c>
      <c r="I98" s="700">
        <f t="shared" si="14"/>
        <v>296</v>
      </c>
      <c r="J98" s="648">
        <f t="shared" si="14"/>
        <v>218</v>
      </c>
      <c r="K98" s="665">
        <f t="shared" si="13"/>
        <v>73.648648648648646</v>
      </c>
    </row>
    <row r="99" spans="1:11" ht="15.75" customHeight="1">
      <c r="A99" s="752" t="s">
        <v>534</v>
      </c>
      <c r="B99" s="754" t="s">
        <v>535</v>
      </c>
      <c r="C99" s="646"/>
      <c r="D99" s="646"/>
      <c r="E99" s="662" t="e">
        <f t="shared" si="11"/>
        <v>#DIV/0!</v>
      </c>
      <c r="F99" s="739">
        <v>2</v>
      </c>
      <c r="G99" s="739">
        <v>5</v>
      </c>
      <c r="H99" s="662">
        <f t="shared" si="12"/>
        <v>250</v>
      </c>
      <c r="I99" s="700">
        <f t="shared" si="14"/>
        <v>2</v>
      </c>
      <c r="J99" s="648">
        <f t="shared" si="14"/>
        <v>5</v>
      </c>
      <c r="K99" s="665">
        <f t="shared" si="13"/>
        <v>250</v>
      </c>
    </row>
    <row r="100" spans="1:11" ht="15.75" customHeight="1">
      <c r="A100" s="752" t="s">
        <v>536</v>
      </c>
      <c r="B100" s="754" t="s">
        <v>537</v>
      </c>
      <c r="C100" s="646"/>
      <c r="D100" s="646"/>
      <c r="E100" s="662" t="e">
        <f t="shared" si="11"/>
        <v>#DIV/0!</v>
      </c>
      <c r="F100" s="739">
        <v>387</v>
      </c>
      <c r="G100" s="739">
        <v>428</v>
      </c>
      <c r="H100" s="662">
        <f t="shared" si="12"/>
        <v>110.59431524547803</v>
      </c>
      <c r="I100" s="700">
        <f t="shared" si="14"/>
        <v>387</v>
      </c>
      <c r="J100" s="648">
        <f t="shared" si="14"/>
        <v>428</v>
      </c>
      <c r="K100" s="665">
        <f t="shared" si="13"/>
        <v>110.59431524547803</v>
      </c>
    </row>
    <row r="101" spans="1:11" ht="14.25" customHeight="1">
      <c r="A101" s="752" t="s">
        <v>538</v>
      </c>
      <c r="B101" s="754" t="s">
        <v>539</v>
      </c>
      <c r="C101" s="739">
        <v>1</v>
      </c>
      <c r="D101" s="739">
        <v>2</v>
      </c>
      <c r="E101" s="662">
        <f t="shared" si="11"/>
        <v>200</v>
      </c>
      <c r="F101" s="739">
        <v>60</v>
      </c>
      <c r="G101" s="739">
        <v>45</v>
      </c>
      <c r="H101" s="662">
        <f t="shared" si="12"/>
        <v>75</v>
      </c>
      <c r="I101" s="700">
        <f t="shared" si="14"/>
        <v>61</v>
      </c>
      <c r="J101" s="648">
        <f t="shared" si="14"/>
        <v>47</v>
      </c>
      <c r="K101" s="665">
        <f t="shared" si="13"/>
        <v>77.049180327868854</v>
      </c>
    </row>
    <row r="102" spans="1:11" ht="14.25" customHeight="1">
      <c r="A102" s="752" t="s">
        <v>540</v>
      </c>
      <c r="B102" s="754" t="s">
        <v>1847</v>
      </c>
      <c r="C102" s="646"/>
      <c r="D102" s="646"/>
      <c r="E102" s="662" t="e">
        <f t="shared" si="11"/>
        <v>#DIV/0!</v>
      </c>
      <c r="F102" s="739">
        <v>1</v>
      </c>
      <c r="G102" s="739">
        <v>5</v>
      </c>
      <c r="H102" s="662">
        <f t="shared" si="12"/>
        <v>500</v>
      </c>
      <c r="I102" s="700">
        <f t="shared" si="14"/>
        <v>1</v>
      </c>
      <c r="J102" s="648">
        <f t="shared" si="14"/>
        <v>5</v>
      </c>
      <c r="K102" s="665">
        <f t="shared" si="13"/>
        <v>500</v>
      </c>
    </row>
    <row r="103" spans="1:11" ht="23.25" customHeight="1">
      <c r="A103" s="752" t="s">
        <v>1848</v>
      </c>
      <c r="B103" s="754" t="s">
        <v>1849</v>
      </c>
      <c r="C103" s="646"/>
      <c r="D103" s="646"/>
      <c r="E103" s="662" t="e">
        <f t="shared" si="11"/>
        <v>#DIV/0!</v>
      </c>
      <c r="F103" s="739">
        <v>11</v>
      </c>
      <c r="G103" s="739">
        <v>17</v>
      </c>
      <c r="H103" s="662">
        <f t="shared" si="12"/>
        <v>154.54545454545453</v>
      </c>
      <c r="I103" s="700">
        <f t="shared" si="14"/>
        <v>11</v>
      </c>
      <c r="J103" s="648">
        <f t="shared" si="14"/>
        <v>17</v>
      </c>
      <c r="K103" s="665">
        <f t="shared" si="13"/>
        <v>154.54545454545453</v>
      </c>
    </row>
    <row r="104" spans="1:11" ht="15" customHeight="1">
      <c r="A104" s="752" t="s">
        <v>1850</v>
      </c>
      <c r="B104" s="754" t="s">
        <v>1851</v>
      </c>
      <c r="C104" s="646"/>
      <c r="D104" s="646"/>
      <c r="E104" s="662" t="e">
        <f t="shared" si="11"/>
        <v>#DIV/0!</v>
      </c>
      <c r="F104" s="739">
        <v>6</v>
      </c>
      <c r="G104" s="739">
        <v>2</v>
      </c>
      <c r="H104" s="662">
        <f t="shared" si="12"/>
        <v>33.333333333333329</v>
      </c>
      <c r="I104" s="700">
        <f t="shared" si="14"/>
        <v>6</v>
      </c>
      <c r="J104" s="648">
        <f t="shared" si="14"/>
        <v>2</v>
      </c>
      <c r="K104" s="665">
        <f t="shared" si="13"/>
        <v>33.333333333333329</v>
      </c>
    </row>
    <row r="105" spans="1:11" ht="14.25" customHeight="1">
      <c r="A105" s="752" t="s">
        <v>1854</v>
      </c>
      <c r="B105" s="754" t="s">
        <v>1855</v>
      </c>
      <c r="C105" s="646"/>
      <c r="D105" s="646"/>
      <c r="E105" s="662" t="e">
        <f t="shared" si="11"/>
        <v>#DIV/0!</v>
      </c>
      <c r="F105" s="739">
        <v>16</v>
      </c>
      <c r="G105" s="739"/>
      <c r="H105" s="662">
        <f t="shared" si="12"/>
        <v>0</v>
      </c>
      <c r="I105" s="700">
        <f t="shared" si="14"/>
        <v>16</v>
      </c>
      <c r="J105" s="648">
        <f t="shared" si="14"/>
        <v>0</v>
      </c>
      <c r="K105" s="665">
        <f t="shared" si="13"/>
        <v>0</v>
      </c>
    </row>
    <row r="106" spans="1:11" ht="15" customHeight="1">
      <c r="A106" s="752" t="s">
        <v>1856</v>
      </c>
      <c r="B106" s="754" t="s">
        <v>1857</v>
      </c>
      <c r="C106" s="646"/>
      <c r="D106" s="646"/>
      <c r="E106" s="662" t="e">
        <f t="shared" si="11"/>
        <v>#DIV/0!</v>
      </c>
      <c r="F106" s="739">
        <v>1</v>
      </c>
      <c r="G106" s="739"/>
      <c r="H106" s="662">
        <f t="shared" si="12"/>
        <v>0</v>
      </c>
      <c r="I106" s="700">
        <f t="shared" si="14"/>
        <v>1</v>
      </c>
      <c r="J106" s="648">
        <f t="shared" si="14"/>
        <v>0</v>
      </c>
      <c r="K106" s="665">
        <f t="shared" si="13"/>
        <v>0</v>
      </c>
    </row>
    <row r="107" spans="1:11" ht="16.5" customHeight="1">
      <c r="A107" s="752" t="s">
        <v>1858</v>
      </c>
      <c r="B107" s="754" t="s">
        <v>1843</v>
      </c>
      <c r="C107" s="646"/>
      <c r="D107" s="646"/>
      <c r="E107" s="662" t="e">
        <f t="shared" si="11"/>
        <v>#DIV/0!</v>
      </c>
      <c r="F107" s="739">
        <v>23</v>
      </c>
      <c r="G107" s="739">
        <v>32</v>
      </c>
      <c r="H107" s="662">
        <f t="shared" si="12"/>
        <v>139.13043478260869</v>
      </c>
      <c r="I107" s="700">
        <f t="shared" si="14"/>
        <v>23</v>
      </c>
      <c r="J107" s="648">
        <f t="shared" si="14"/>
        <v>32</v>
      </c>
      <c r="K107" s="665">
        <f t="shared" si="13"/>
        <v>139.13043478260869</v>
      </c>
    </row>
    <row r="108" spans="1:11" ht="16.5" customHeight="1">
      <c r="A108" s="752" t="s">
        <v>1844</v>
      </c>
      <c r="B108" s="754" t="s">
        <v>1845</v>
      </c>
      <c r="C108" s="646"/>
      <c r="D108" s="646"/>
      <c r="E108" s="662" t="e">
        <f t="shared" si="11"/>
        <v>#DIV/0!</v>
      </c>
      <c r="F108" s="739">
        <v>5</v>
      </c>
      <c r="G108" s="739">
        <v>4</v>
      </c>
      <c r="H108" s="662">
        <f t="shared" si="12"/>
        <v>80</v>
      </c>
      <c r="I108" s="700">
        <f t="shared" si="14"/>
        <v>5</v>
      </c>
      <c r="J108" s="648">
        <f t="shared" si="14"/>
        <v>4</v>
      </c>
      <c r="K108" s="665">
        <f t="shared" si="13"/>
        <v>80</v>
      </c>
    </row>
    <row r="109" spans="1:11" ht="16.5" customHeight="1">
      <c r="A109" s="752" t="s">
        <v>1846</v>
      </c>
      <c r="B109" s="754" t="s">
        <v>4168</v>
      </c>
      <c r="C109" s="646"/>
      <c r="D109" s="646">
        <v>1</v>
      </c>
      <c r="E109" s="662" t="e">
        <f t="shared" si="11"/>
        <v>#DIV/0!</v>
      </c>
      <c r="F109" s="739">
        <v>54</v>
      </c>
      <c r="G109" s="739">
        <v>58</v>
      </c>
      <c r="H109" s="662">
        <f t="shared" si="12"/>
        <v>107.40740740740742</v>
      </c>
      <c r="I109" s="700">
        <f t="shared" si="14"/>
        <v>54</v>
      </c>
      <c r="J109" s="648">
        <f t="shared" si="14"/>
        <v>59</v>
      </c>
      <c r="K109" s="665">
        <f t="shared" si="13"/>
        <v>109.25925925925925</v>
      </c>
    </row>
    <row r="110" spans="1:11" ht="16.5" customHeight="1">
      <c r="A110" s="752" t="s">
        <v>4169</v>
      </c>
      <c r="B110" s="754" t="s">
        <v>4170</v>
      </c>
      <c r="C110" s="646"/>
      <c r="D110" s="646"/>
      <c r="E110" s="662" t="e">
        <f t="shared" si="11"/>
        <v>#DIV/0!</v>
      </c>
      <c r="F110" s="739">
        <v>18</v>
      </c>
      <c r="G110" s="739">
        <v>10</v>
      </c>
      <c r="H110" s="662">
        <f t="shared" si="12"/>
        <v>55.555555555555557</v>
      </c>
      <c r="I110" s="700">
        <f t="shared" si="14"/>
        <v>18</v>
      </c>
      <c r="J110" s="648">
        <f t="shared" si="14"/>
        <v>10</v>
      </c>
      <c r="K110" s="665">
        <f t="shared" si="13"/>
        <v>55.555555555555557</v>
      </c>
    </row>
    <row r="111" spans="1:11" ht="16.5" customHeight="1">
      <c r="A111" s="752" t="s">
        <v>4171</v>
      </c>
      <c r="B111" s="754" t="s">
        <v>4172</v>
      </c>
      <c r="C111" s="646"/>
      <c r="D111" s="646"/>
      <c r="E111" s="662" t="e">
        <f t="shared" si="11"/>
        <v>#DIV/0!</v>
      </c>
      <c r="F111" s="739">
        <v>1</v>
      </c>
      <c r="G111" s="739"/>
      <c r="H111" s="662">
        <f t="shared" si="12"/>
        <v>0</v>
      </c>
      <c r="I111" s="700">
        <f t="shared" si="14"/>
        <v>1</v>
      </c>
      <c r="J111" s="648">
        <f t="shared" si="14"/>
        <v>0</v>
      </c>
      <c r="K111" s="665">
        <f t="shared" si="13"/>
        <v>0</v>
      </c>
    </row>
    <row r="112" spans="1:11" ht="16.5" customHeight="1">
      <c r="A112" s="752" t="s">
        <v>4173</v>
      </c>
      <c r="B112" s="754" t="s">
        <v>4174</v>
      </c>
      <c r="C112" s="646"/>
      <c r="D112" s="646"/>
      <c r="E112" s="662" t="e">
        <f t="shared" si="11"/>
        <v>#DIV/0!</v>
      </c>
      <c r="F112" s="739">
        <v>5</v>
      </c>
      <c r="G112" s="739">
        <v>7</v>
      </c>
      <c r="H112" s="662">
        <f t="shared" si="12"/>
        <v>140</v>
      </c>
      <c r="I112" s="700">
        <f t="shared" si="14"/>
        <v>5</v>
      </c>
      <c r="J112" s="648">
        <f t="shared" si="14"/>
        <v>7</v>
      </c>
      <c r="K112" s="665">
        <f t="shared" si="13"/>
        <v>140</v>
      </c>
    </row>
    <row r="113" spans="1:11" ht="23.25" customHeight="1">
      <c r="A113" s="752" t="s">
        <v>4176</v>
      </c>
      <c r="B113" s="754" t="s">
        <v>4177</v>
      </c>
      <c r="C113" s="646"/>
      <c r="D113" s="646"/>
      <c r="E113" s="662" t="e">
        <f t="shared" si="11"/>
        <v>#DIV/0!</v>
      </c>
      <c r="F113" s="739">
        <v>121</v>
      </c>
      <c r="G113" s="739">
        <v>117</v>
      </c>
      <c r="H113" s="662">
        <f t="shared" si="12"/>
        <v>96.694214876033058</v>
      </c>
      <c r="I113" s="700">
        <f t="shared" si="14"/>
        <v>121</v>
      </c>
      <c r="J113" s="648">
        <f t="shared" si="14"/>
        <v>117</v>
      </c>
      <c r="K113" s="665">
        <f t="shared" si="13"/>
        <v>96.694214876033058</v>
      </c>
    </row>
    <row r="114" spans="1:11" ht="22.5" customHeight="1">
      <c r="A114" s="752" t="s">
        <v>4178</v>
      </c>
      <c r="B114" s="754" t="s">
        <v>4179</v>
      </c>
      <c r="C114" s="646"/>
      <c r="D114" s="646"/>
      <c r="E114" s="662" t="e">
        <f t="shared" si="11"/>
        <v>#DIV/0!</v>
      </c>
      <c r="F114" s="739">
        <v>3</v>
      </c>
      <c r="G114" s="739"/>
      <c r="H114" s="662">
        <f t="shared" si="12"/>
        <v>0</v>
      </c>
      <c r="I114" s="700">
        <f t="shared" si="14"/>
        <v>3</v>
      </c>
      <c r="J114" s="648">
        <f t="shared" si="14"/>
        <v>0</v>
      </c>
      <c r="K114" s="665">
        <f t="shared" si="13"/>
        <v>0</v>
      </c>
    </row>
    <row r="115" spans="1:11" ht="22.5" customHeight="1">
      <c r="A115" s="752" t="s">
        <v>4180</v>
      </c>
      <c r="B115" s="754" t="s">
        <v>4181</v>
      </c>
      <c r="C115" s="646"/>
      <c r="D115" s="646"/>
      <c r="E115" s="662" t="e">
        <f t="shared" si="11"/>
        <v>#DIV/0!</v>
      </c>
      <c r="F115" s="739">
        <v>1</v>
      </c>
      <c r="G115" s="739"/>
      <c r="H115" s="662">
        <f t="shared" si="12"/>
        <v>0</v>
      </c>
      <c r="I115" s="700">
        <f t="shared" si="14"/>
        <v>1</v>
      </c>
      <c r="J115" s="648">
        <f t="shared" si="14"/>
        <v>0</v>
      </c>
      <c r="K115" s="665">
        <f t="shared" si="13"/>
        <v>0</v>
      </c>
    </row>
    <row r="116" spans="1:11" ht="21.75" customHeight="1">
      <c r="A116" s="752" t="s">
        <v>4182</v>
      </c>
      <c r="B116" s="754" t="s">
        <v>4183</v>
      </c>
      <c r="C116" s="646"/>
      <c r="D116" s="646"/>
      <c r="E116" s="662" t="e">
        <f t="shared" si="11"/>
        <v>#DIV/0!</v>
      </c>
      <c r="F116" s="739">
        <v>1</v>
      </c>
      <c r="G116" s="739"/>
      <c r="H116" s="662">
        <f t="shared" si="12"/>
        <v>0</v>
      </c>
      <c r="I116" s="700">
        <f t="shared" si="14"/>
        <v>1</v>
      </c>
      <c r="J116" s="648">
        <f t="shared" si="14"/>
        <v>0</v>
      </c>
      <c r="K116" s="665">
        <f t="shared" si="13"/>
        <v>0</v>
      </c>
    </row>
    <row r="117" spans="1:11" ht="22.5" customHeight="1">
      <c r="A117" s="752" t="s">
        <v>4184</v>
      </c>
      <c r="B117" s="754" t="s">
        <v>4185</v>
      </c>
      <c r="C117" s="646"/>
      <c r="D117" s="646">
        <v>69</v>
      </c>
      <c r="E117" s="662" t="e">
        <f t="shared" si="11"/>
        <v>#DIV/0!</v>
      </c>
      <c r="F117" s="739">
        <v>972</v>
      </c>
      <c r="G117" s="739">
        <v>706</v>
      </c>
      <c r="H117" s="662">
        <f t="shared" si="12"/>
        <v>72.63374485596708</v>
      </c>
      <c r="I117" s="700">
        <f t="shared" si="14"/>
        <v>972</v>
      </c>
      <c r="J117" s="648">
        <f t="shared" si="14"/>
        <v>775</v>
      </c>
      <c r="K117" s="665">
        <f t="shared" si="13"/>
        <v>79.732510288065839</v>
      </c>
    </row>
    <row r="118" spans="1:11" ht="16.5" customHeight="1">
      <c r="A118" s="752" t="s">
        <v>4186</v>
      </c>
      <c r="B118" s="754" t="s">
        <v>4187</v>
      </c>
      <c r="C118" s="646"/>
      <c r="D118" s="646"/>
      <c r="E118" s="662" t="e">
        <f t="shared" si="11"/>
        <v>#DIV/0!</v>
      </c>
      <c r="F118" s="739">
        <v>18</v>
      </c>
      <c r="G118" s="739">
        <v>2</v>
      </c>
      <c r="H118" s="662">
        <f t="shared" si="12"/>
        <v>11.111111111111111</v>
      </c>
      <c r="I118" s="700">
        <f t="shared" ref="I118:J151" si="15">C118+F118</f>
        <v>18</v>
      </c>
      <c r="J118" s="648">
        <f t="shared" si="15"/>
        <v>2</v>
      </c>
      <c r="K118" s="665">
        <f t="shared" si="13"/>
        <v>11.111111111111111</v>
      </c>
    </row>
    <row r="119" spans="1:11" ht="16.5" customHeight="1">
      <c r="A119" s="752" t="s">
        <v>4188</v>
      </c>
      <c r="B119" s="754" t="s">
        <v>4189</v>
      </c>
      <c r="C119" s="646"/>
      <c r="D119" s="646"/>
      <c r="E119" s="662" t="e">
        <f t="shared" si="11"/>
        <v>#DIV/0!</v>
      </c>
      <c r="F119" s="739">
        <v>3</v>
      </c>
      <c r="G119" s="739"/>
      <c r="H119" s="662">
        <f t="shared" si="12"/>
        <v>0</v>
      </c>
      <c r="I119" s="700">
        <f t="shared" si="15"/>
        <v>3</v>
      </c>
      <c r="J119" s="648">
        <f t="shared" si="15"/>
        <v>0</v>
      </c>
      <c r="K119" s="665">
        <f t="shared" si="13"/>
        <v>0</v>
      </c>
    </row>
    <row r="120" spans="1:11" ht="16.5" customHeight="1">
      <c r="A120" s="752" t="s">
        <v>4190</v>
      </c>
      <c r="B120" s="754" t="s">
        <v>4191</v>
      </c>
      <c r="C120" s="646"/>
      <c r="D120" s="646">
        <v>5</v>
      </c>
      <c r="E120" s="662" t="e">
        <f t="shared" si="11"/>
        <v>#DIV/0!</v>
      </c>
      <c r="F120" s="739">
        <v>361</v>
      </c>
      <c r="G120" s="739">
        <v>178</v>
      </c>
      <c r="H120" s="662">
        <f t="shared" si="12"/>
        <v>49.307479224376735</v>
      </c>
      <c r="I120" s="700">
        <f t="shared" si="15"/>
        <v>361</v>
      </c>
      <c r="J120" s="648">
        <f t="shared" si="15"/>
        <v>183</v>
      </c>
      <c r="K120" s="665">
        <f t="shared" si="13"/>
        <v>50.692520775623272</v>
      </c>
    </row>
    <row r="121" spans="1:11" ht="16.5" customHeight="1">
      <c r="A121" s="752" t="s">
        <v>4192</v>
      </c>
      <c r="B121" s="754" t="s">
        <v>4193</v>
      </c>
      <c r="C121" s="646"/>
      <c r="D121" s="646"/>
      <c r="E121" s="662" t="e">
        <f t="shared" si="11"/>
        <v>#DIV/0!</v>
      </c>
      <c r="F121" s="646"/>
      <c r="G121" s="646"/>
      <c r="H121" s="662" t="e">
        <f t="shared" si="12"/>
        <v>#DIV/0!</v>
      </c>
      <c r="I121" s="700">
        <f t="shared" si="15"/>
        <v>0</v>
      </c>
      <c r="J121" s="648">
        <f t="shared" si="15"/>
        <v>0</v>
      </c>
      <c r="K121" s="665" t="e">
        <f t="shared" si="13"/>
        <v>#DIV/0!</v>
      </c>
    </row>
    <row r="122" spans="1:11" ht="16.5" customHeight="1">
      <c r="A122" s="752" t="s">
        <v>4194</v>
      </c>
      <c r="B122" s="754" t="s">
        <v>4195</v>
      </c>
      <c r="C122" s="646"/>
      <c r="D122" s="646"/>
      <c r="E122" s="662" t="e">
        <f t="shared" si="11"/>
        <v>#DIV/0!</v>
      </c>
      <c r="F122" s="739">
        <v>2</v>
      </c>
      <c r="G122" s="739">
        <v>4</v>
      </c>
      <c r="H122" s="662">
        <f t="shared" si="12"/>
        <v>200</v>
      </c>
      <c r="I122" s="700">
        <f t="shared" si="15"/>
        <v>2</v>
      </c>
      <c r="J122" s="648">
        <f t="shared" si="15"/>
        <v>4</v>
      </c>
      <c r="K122" s="665">
        <f t="shared" si="13"/>
        <v>200</v>
      </c>
    </row>
    <row r="123" spans="1:11" ht="14.25" customHeight="1">
      <c r="A123" s="752" t="s">
        <v>4197</v>
      </c>
      <c r="B123" s="754" t="s">
        <v>4198</v>
      </c>
      <c r="C123" s="739">
        <v>2</v>
      </c>
      <c r="D123" s="739">
        <v>2</v>
      </c>
      <c r="E123" s="662">
        <f t="shared" si="11"/>
        <v>100</v>
      </c>
      <c r="F123" s="739"/>
      <c r="G123" s="739"/>
      <c r="H123" s="662" t="e">
        <f t="shared" si="12"/>
        <v>#DIV/0!</v>
      </c>
      <c r="I123" s="700">
        <f t="shared" si="15"/>
        <v>2</v>
      </c>
      <c r="J123" s="648">
        <f t="shared" si="15"/>
        <v>2</v>
      </c>
      <c r="K123" s="665">
        <f t="shared" si="13"/>
        <v>100</v>
      </c>
    </row>
    <row r="124" spans="1:11" ht="12.75" customHeight="1">
      <c r="A124" s="752" t="s">
        <v>4201</v>
      </c>
      <c r="B124" s="754" t="s">
        <v>4202</v>
      </c>
      <c r="C124" s="739">
        <v>6</v>
      </c>
      <c r="D124" s="739">
        <v>3</v>
      </c>
      <c r="E124" s="662">
        <f t="shared" si="11"/>
        <v>50</v>
      </c>
      <c r="F124" s="739">
        <v>1020</v>
      </c>
      <c r="G124" s="739">
        <v>302</v>
      </c>
      <c r="H124" s="662">
        <f t="shared" si="12"/>
        <v>29.607843137254903</v>
      </c>
      <c r="I124" s="700">
        <f t="shared" si="15"/>
        <v>1026</v>
      </c>
      <c r="J124" s="648">
        <f t="shared" si="15"/>
        <v>305</v>
      </c>
      <c r="K124" s="665">
        <f t="shared" si="13"/>
        <v>29.7270955165692</v>
      </c>
    </row>
    <row r="125" spans="1:11" ht="12.75" customHeight="1">
      <c r="A125" s="752" t="s">
        <v>4203</v>
      </c>
      <c r="B125" s="754" t="s">
        <v>4204</v>
      </c>
      <c r="C125" s="646"/>
      <c r="D125" s="646"/>
      <c r="E125" s="662" t="e">
        <f t="shared" si="11"/>
        <v>#DIV/0!</v>
      </c>
      <c r="F125" s="739">
        <v>1</v>
      </c>
      <c r="G125" s="739"/>
      <c r="H125" s="662">
        <f t="shared" si="12"/>
        <v>0</v>
      </c>
      <c r="I125" s="700">
        <f t="shared" si="15"/>
        <v>1</v>
      </c>
      <c r="J125" s="648">
        <f t="shared" si="15"/>
        <v>0</v>
      </c>
      <c r="K125" s="665">
        <f t="shared" si="13"/>
        <v>0</v>
      </c>
    </row>
    <row r="126" spans="1:11" ht="12.75" customHeight="1">
      <c r="A126" s="752" t="s">
        <v>1944</v>
      </c>
      <c r="B126" s="754" t="s">
        <v>4205</v>
      </c>
      <c r="C126" s="646">
        <v>4</v>
      </c>
      <c r="D126" s="646"/>
      <c r="E126" s="662">
        <f t="shared" si="11"/>
        <v>0</v>
      </c>
      <c r="F126" s="646"/>
      <c r="G126" s="646"/>
      <c r="H126" s="662" t="e">
        <f t="shared" si="12"/>
        <v>#DIV/0!</v>
      </c>
      <c r="I126" s="700">
        <f t="shared" si="15"/>
        <v>4</v>
      </c>
      <c r="J126" s="648">
        <f t="shared" si="15"/>
        <v>0</v>
      </c>
      <c r="K126" s="665">
        <f t="shared" si="13"/>
        <v>0</v>
      </c>
    </row>
    <row r="127" spans="1:11" ht="12.75" customHeight="1">
      <c r="A127" s="752" t="s">
        <v>4206</v>
      </c>
      <c r="B127" s="754" t="s">
        <v>4207</v>
      </c>
      <c r="C127" s="646">
        <v>1</v>
      </c>
      <c r="D127" s="646">
        <v>1</v>
      </c>
      <c r="E127" s="662">
        <f t="shared" si="11"/>
        <v>100</v>
      </c>
      <c r="F127" s="646"/>
      <c r="G127" s="646"/>
      <c r="H127" s="662" t="e">
        <f t="shared" si="12"/>
        <v>#DIV/0!</v>
      </c>
      <c r="I127" s="700">
        <f t="shared" si="15"/>
        <v>1</v>
      </c>
      <c r="J127" s="648">
        <f t="shared" si="15"/>
        <v>1</v>
      </c>
      <c r="K127" s="665">
        <f t="shared" si="13"/>
        <v>100</v>
      </c>
    </row>
    <row r="128" spans="1:11" ht="12.75" customHeight="1">
      <c r="A128" s="752" t="s">
        <v>4208</v>
      </c>
      <c r="B128" s="754" t="s">
        <v>4209</v>
      </c>
      <c r="C128" s="646">
        <v>2</v>
      </c>
      <c r="D128" s="646">
        <v>4</v>
      </c>
      <c r="E128" s="662">
        <f t="shared" si="11"/>
        <v>200</v>
      </c>
      <c r="F128" s="647">
        <v>12</v>
      </c>
      <c r="G128" s="647">
        <v>7</v>
      </c>
      <c r="H128" s="662">
        <f t="shared" si="12"/>
        <v>58.333333333333336</v>
      </c>
      <c r="I128" s="700">
        <f t="shared" si="15"/>
        <v>14</v>
      </c>
      <c r="J128" s="648">
        <f t="shared" si="15"/>
        <v>11</v>
      </c>
      <c r="K128" s="665">
        <f t="shared" si="13"/>
        <v>78.571428571428569</v>
      </c>
    </row>
    <row r="129" spans="1:11" ht="12.75" customHeight="1">
      <c r="A129" s="752" t="s">
        <v>3067</v>
      </c>
      <c r="B129" s="754" t="s">
        <v>2587</v>
      </c>
      <c r="C129" s="646"/>
      <c r="D129" s="646"/>
      <c r="E129" s="662" t="e">
        <f t="shared" si="11"/>
        <v>#DIV/0!</v>
      </c>
      <c r="F129" s="647">
        <v>23</v>
      </c>
      <c r="G129" s="647"/>
      <c r="H129" s="662">
        <f t="shared" si="12"/>
        <v>0</v>
      </c>
      <c r="I129" s="700">
        <f t="shared" si="15"/>
        <v>23</v>
      </c>
      <c r="J129" s="648">
        <f t="shared" si="15"/>
        <v>0</v>
      </c>
      <c r="K129" s="665">
        <f t="shared" si="13"/>
        <v>0</v>
      </c>
    </row>
    <row r="130" spans="1:11" ht="12.75" customHeight="1">
      <c r="A130" s="752" t="s">
        <v>2297</v>
      </c>
      <c r="B130" s="754" t="s">
        <v>2298</v>
      </c>
      <c r="C130" s="646"/>
      <c r="D130" s="646"/>
      <c r="E130" s="662" t="e">
        <f t="shared" si="11"/>
        <v>#DIV/0!</v>
      </c>
      <c r="F130" s="647">
        <v>3</v>
      </c>
      <c r="G130" s="647">
        <v>5</v>
      </c>
      <c r="H130" s="662">
        <f t="shared" si="12"/>
        <v>166.66666666666669</v>
      </c>
      <c r="I130" s="700">
        <f t="shared" si="15"/>
        <v>3</v>
      </c>
      <c r="J130" s="648">
        <f t="shared" si="15"/>
        <v>5</v>
      </c>
      <c r="K130" s="665">
        <f t="shared" si="13"/>
        <v>166.66666666666669</v>
      </c>
    </row>
    <row r="131" spans="1:11" ht="12.75" customHeight="1">
      <c r="A131" s="752" t="s">
        <v>716</v>
      </c>
      <c r="B131" s="754" t="s">
        <v>717</v>
      </c>
      <c r="C131" s="646"/>
      <c r="D131" s="646"/>
      <c r="E131" s="662" t="e">
        <f t="shared" si="11"/>
        <v>#DIV/0!</v>
      </c>
      <c r="F131" s="647">
        <v>1</v>
      </c>
      <c r="G131" s="647"/>
      <c r="H131" s="662">
        <f t="shared" si="12"/>
        <v>0</v>
      </c>
      <c r="I131" s="700">
        <f t="shared" si="15"/>
        <v>1</v>
      </c>
      <c r="J131" s="648">
        <f t="shared" si="15"/>
        <v>0</v>
      </c>
      <c r="K131" s="665">
        <f t="shared" si="13"/>
        <v>0</v>
      </c>
    </row>
    <row r="132" spans="1:11" ht="12.75" customHeight="1">
      <c r="A132" s="752" t="s">
        <v>2294</v>
      </c>
      <c r="B132" s="754" t="s">
        <v>2295</v>
      </c>
      <c r="C132" s="646">
        <v>1</v>
      </c>
      <c r="D132" s="646"/>
      <c r="E132" s="662">
        <f t="shared" si="11"/>
        <v>0</v>
      </c>
      <c r="F132" s="646"/>
      <c r="G132" s="646"/>
      <c r="H132" s="662" t="e">
        <f t="shared" si="12"/>
        <v>#DIV/0!</v>
      </c>
      <c r="I132" s="700">
        <f t="shared" si="15"/>
        <v>1</v>
      </c>
      <c r="J132" s="648">
        <f t="shared" si="15"/>
        <v>0</v>
      </c>
      <c r="K132" s="665">
        <f t="shared" si="13"/>
        <v>0</v>
      </c>
    </row>
    <row r="133" spans="1:11" ht="12.75" customHeight="1">
      <c r="A133" s="752" t="s">
        <v>1214</v>
      </c>
      <c r="B133" s="754" t="s">
        <v>1215</v>
      </c>
      <c r="C133" s="646">
        <v>1</v>
      </c>
      <c r="D133" s="646"/>
      <c r="E133" s="662">
        <f t="shared" si="11"/>
        <v>0</v>
      </c>
      <c r="F133" s="646"/>
      <c r="G133" s="646"/>
      <c r="H133" s="662" t="e">
        <f t="shared" si="12"/>
        <v>#DIV/0!</v>
      </c>
      <c r="I133" s="700">
        <f t="shared" si="15"/>
        <v>1</v>
      </c>
      <c r="J133" s="648">
        <f t="shared" si="15"/>
        <v>0</v>
      </c>
      <c r="K133" s="665">
        <f t="shared" si="13"/>
        <v>0</v>
      </c>
    </row>
    <row r="134" spans="1:11" ht="12.75" customHeight="1">
      <c r="A134" s="752" t="s">
        <v>4257</v>
      </c>
      <c r="B134" s="754" t="s">
        <v>1216</v>
      </c>
      <c r="C134" s="646"/>
      <c r="D134" s="646"/>
      <c r="E134" s="662" t="e">
        <f t="shared" si="11"/>
        <v>#DIV/0!</v>
      </c>
      <c r="F134" s="647">
        <v>1</v>
      </c>
      <c r="G134" s="647"/>
      <c r="H134" s="662">
        <f t="shared" si="12"/>
        <v>0</v>
      </c>
      <c r="I134" s="700">
        <f t="shared" si="15"/>
        <v>1</v>
      </c>
      <c r="J134" s="648">
        <f t="shared" si="15"/>
        <v>0</v>
      </c>
      <c r="K134" s="665">
        <f t="shared" si="13"/>
        <v>0</v>
      </c>
    </row>
    <row r="135" spans="1:11" ht="12.75" customHeight="1">
      <c r="A135" s="752" t="s">
        <v>1217</v>
      </c>
      <c r="B135" s="754" t="s">
        <v>1218</v>
      </c>
      <c r="C135" s="646"/>
      <c r="D135" s="646"/>
      <c r="E135" s="662" t="e">
        <f t="shared" si="11"/>
        <v>#DIV/0!</v>
      </c>
      <c r="F135" s="647">
        <v>1</v>
      </c>
      <c r="G135" s="647">
        <v>2</v>
      </c>
      <c r="H135" s="662">
        <f t="shared" si="12"/>
        <v>200</v>
      </c>
      <c r="I135" s="700">
        <f t="shared" si="15"/>
        <v>1</v>
      </c>
      <c r="J135" s="648">
        <f t="shared" si="15"/>
        <v>2</v>
      </c>
      <c r="K135" s="665">
        <f t="shared" si="13"/>
        <v>200</v>
      </c>
    </row>
    <row r="136" spans="1:11" ht="12.75" customHeight="1">
      <c r="A136" s="755" t="s">
        <v>1219</v>
      </c>
      <c r="B136" s="759" t="s">
        <v>1220</v>
      </c>
      <c r="C136" s="646">
        <v>1</v>
      </c>
      <c r="D136" s="646"/>
      <c r="E136" s="662">
        <f t="shared" si="11"/>
        <v>0</v>
      </c>
      <c r="F136" s="647">
        <v>1</v>
      </c>
      <c r="G136" s="647">
        <v>2</v>
      </c>
      <c r="H136" s="662">
        <f t="shared" si="12"/>
        <v>200</v>
      </c>
      <c r="I136" s="700">
        <f t="shared" si="15"/>
        <v>2</v>
      </c>
      <c r="J136" s="648">
        <f t="shared" si="15"/>
        <v>2</v>
      </c>
      <c r="K136" s="665">
        <f t="shared" si="13"/>
        <v>100</v>
      </c>
    </row>
    <row r="137" spans="1:11" ht="12.75" customHeight="1">
      <c r="A137" s="755" t="s">
        <v>56</v>
      </c>
      <c r="B137" s="760" t="s">
        <v>57</v>
      </c>
      <c r="C137" s="646"/>
      <c r="D137" s="646"/>
      <c r="E137" s="662" t="e">
        <f t="shared" si="11"/>
        <v>#DIV/0!</v>
      </c>
      <c r="F137" s="647"/>
      <c r="G137" s="647"/>
      <c r="H137" s="662" t="e">
        <f t="shared" si="12"/>
        <v>#DIV/0!</v>
      </c>
      <c r="I137" s="700">
        <f t="shared" si="15"/>
        <v>0</v>
      </c>
      <c r="J137" s="648">
        <f t="shared" si="15"/>
        <v>0</v>
      </c>
      <c r="K137" s="665" t="e">
        <f t="shared" si="13"/>
        <v>#DIV/0!</v>
      </c>
    </row>
    <row r="138" spans="1:11" ht="12.75" customHeight="1">
      <c r="A138" s="755" t="s">
        <v>1852</v>
      </c>
      <c r="B138" s="760" t="s">
        <v>1853</v>
      </c>
      <c r="C138" s="646"/>
      <c r="D138" s="646"/>
      <c r="E138" s="662" t="e">
        <f t="shared" si="11"/>
        <v>#DIV/0!</v>
      </c>
      <c r="F138" s="647"/>
      <c r="G138" s="647"/>
      <c r="H138" s="662" t="e">
        <f t="shared" si="12"/>
        <v>#DIV/0!</v>
      </c>
      <c r="I138" s="700">
        <f t="shared" si="15"/>
        <v>0</v>
      </c>
      <c r="J138" s="648">
        <f t="shared" si="15"/>
        <v>0</v>
      </c>
      <c r="K138" s="665" t="e">
        <f t="shared" si="13"/>
        <v>#DIV/0!</v>
      </c>
    </row>
    <row r="139" spans="1:11" ht="12.75" customHeight="1">
      <c r="A139" s="755" t="s">
        <v>851</v>
      </c>
      <c r="B139" s="760" t="s">
        <v>852</v>
      </c>
      <c r="C139" s="646"/>
      <c r="D139" s="646">
        <v>1</v>
      </c>
      <c r="E139" s="662" t="e">
        <f t="shared" si="11"/>
        <v>#DIV/0!</v>
      </c>
      <c r="F139" s="647"/>
      <c r="G139" s="647"/>
      <c r="H139" s="662" t="e">
        <f t="shared" si="12"/>
        <v>#DIV/0!</v>
      </c>
      <c r="I139" s="700">
        <f t="shared" si="15"/>
        <v>0</v>
      </c>
      <c r="J139" s="648">
        <f t="shared" si="15"/>
        <v>1</v>
      </c>
      <c r="K139" s="665" t="e">
        <f t="shared" si="13"/>
        <v>#DIV/0!</v>
      </c>
    </row>
    <row r="140" spans="1:11" ht="12.75" customHeight="1">
      <c r="A140" s="755" t="s">
        <v>819</v>
      </c>
      <c r="B140" s="760" t="s">
        <v>1284</v>
      </c>
      <c r="C140" s="646"/>
      <c r="D140" s="646">
        <v>10</v>
      </c>
      <c r="E140" s="662" t="e">
        <f t="shared" si="11"/>
        <v>#DIV/0!</v>
      </c>
      <c r="F140" s="647"/>
      <c r="G140" s="647">
        <v>110</v>
      </c>
      <c r="H140" s="662" t="e">
        <f t="shared" si="12"/>
        <v>#DIV/0!</v>
      </c>
      <c r="I140" s="700">
        <f t="shared" si="15"/>
        <v>0</v>
      </c>
      <c r="J140" s="648">
        <f t="shared" si="15"/>
        <v>120</v>
      </c>
      <c r="K140" s="665" t="e">
        <f t="shared" si="13"/>
        <v>#DIV/0!</v>
      </c>
    </row>
    <row r="141" spans="1:11" ht="12.75" customHeight="1">
      <c r="A141" s="755" t="s">
        <v>821</v>
      </c>
      <c r="B141" s="760" t="s">
        <v>1285</v>
      </c>
      <c r="C141" s="646"/>
      <c r="D141" s="646"/>
      <c r="E141" s="662" t="e">
        <f t="shared" si="11"/>
        <v>#DIV/0!</v>
      </c>
      <c r="F141" s="647"/>
      <c r="G141" s="647"/>
      <c r="H141" s="662" t="e">
        <f t="shared" si="12"/>
        <v>#DIV/0!</v>
      </c>
      <c r="I141" s="700">
        <f t="shared" si="15"/>
        <v>0</v>
      </c>
      <c r="J141" s="648">
        <f t="shared" si="15"/>
        <v>0</v>
      </c>
      <c r="K141" s="665" t="e">
        <f t="shared" si="13"/>
        <v>#DIV/0!</v>
      </c>
    </row>
    <row r="142" spans="1:11" ht="12.75" customHeight="1">
      <c r="A142" s="755" t="s">
        <v>1385</v>
      </c>
      <c r="B142" s="760" t="s">
        <v>3176</v>
      </c>
      <c r="C142" s="646">
        <v>665</v>
      </c>
      <c r="D142" s="646">
        <v>482</v>
      </c>
      <c r="E142" s="662">
        <f t="shared" si="11"/>
        <v>72.481203007518801</v>
      </c>
      <c r="F142" s="647">
        <v>357</v>
      </c>
      <c r="G142" s="647">
        <v>146</v>
      </c>
      <c r="H142" s="662">
        <f t="shared" si="12"/>
        <v>40.896358543417364</v>
      </c>
      <c r="I142" s="700">
        <f t="shared" si="15"/>
        <v>1022</v>
      </c>
      <c r="J142" s="648">
        <f t="shared" si="15"/>
        <v>628</v>
      </c>
      <c r="K142" s="665">
        <f t="shared" si="13"/>
        <v>61.448140900195689</v>
      </c>
    </row>
    <row r="143" spans="1:11" ht="12.75" customHeight="1">
      <c r="A143" s="755" t="s">
        <v>3369</v>
      </c>
      <c r="B143" s="760" t="s">
        <v>1286</v>
      </c>
      <c r="C143" s="646"/>
      <c r="D143" s="646"/>
      <c r="E143" s="662" t="e">
        <f t="shared" si="11"/>
        <v>#DIV/0!</v>
      </c>
      <c r="F143" s="647"/>
      <c r="G143" s="647"/>
      <c r="H143" s="662" t="e">
        <f t="shared" si="12"/>
        <v>#DIV/0!</v>
      </c>
      <c r="I143" s="700">
        <f t="shared" si="15"/>
        <v>0</v>
      </c>
      <c r="J143" s="648">
        <f t="shared" si="15"/>
        <v>0</v>
      </c>
      <c r="K143" s="665" t="e">
        <f t="shared" si="13"/>
        <v>#DIV/0!</v>
      </c>
    </row>
    <row r="144" spans="1:11" ht="12.75" customHeight="1">
      <c r="A144" s="755" t="s">
        <v>827</v>
      </c>
      <c r="B144" s="760" t="s">
        <v>828</v>
      </c>
      <c r="C144" s="646"/>
      <c r="D144" s="646"/>
      <c r="E144" s="662" t="e">
        <f t="shared" si="11"/>
        <v>#DIV/0!</v>
      </c>
      <c r="F144" s="647"/>
      <c r="G144" s="647"/>
      <c r="H144" s="662" t="e">
        <f t="shared" si="12"/>
        <v>#DIV/0!</v>
      </c>
      <c r="I144" s="700">
        <f t="shared" si="15"/>
        <v>0</v>
      </c>
      <c r="J144" s="648">
        <f t="shared" si="15"/>
        <v>0</v>
      </c>
      <c r="K144" s="665" t="e">
        <f t="shared" si="13"/>
        <v>#DIV/0!</v>
      </c>
    </row>
    <row r="145" spans="1:11" ht="12.75" customHeight="1">
      <c r="A145" s="755" t="s">
        <v>821</v>
      </c>
      <c r="B145" s="1451" t="s">
        <v>822</v>
      </c>
      <c r="C145" s="1450"/>
      <c r="D145" s="1450"/>
      <c r="E145" s="662" t="e">
        <f t="shared" ref="E145:E150" si="16">SUM(D145/C145*100)</f>
        <v>#DIV/0!</v>
      </c>
      <c r="F145" s="647"/>
      <c r="G145" s="647"/>
      <c r="H145" s="662" t="e">
        <f t="shared" ref="H145:H150" si="17">SUM(G145/F145*100)</f>
        <v>#DIV/0!</v>
      </c>
      <c r="I145" s="700">
        <f t="shared" ref="I145:I150" si="18">C145+F145</f>
        <v>0</v>
      </c>
      <c r="J145" s="648">
        <f t="shared" ref="J145:J150" si="19">D145+G145</f>
        <v>0</v>
      </c>
      <c r="K145" s="665" t="e">
        <f t="shared" ref="K145:K150" si="20">SUM(J145/I145*100)</f>
        <v>#DIV/0!</v>
      </c>
    </row>
    <row r="146" spans="1:11" ht="12.75" customHeight="1">
      <c r="A146" s="1454" t="s">
        <v>126</v>
      </c>
      <c r="B146" s="1452" t="s">
        <v>127</v>
      </c>
      <c r="C146" s="1450"/>
      <c r="D146" s="1450">
        <v>3</v>
      </c>
      <c r="E146" s="662" t="e">
        <f t="shared" si="16"/>
        <v>#DIV/0!</v>
      </c>
      <c r="F146" s="647"/>
      <c r="G146" s="647"/>
      <c r="H146" s="662" t="e">
        <f t="shared" si="17"/>
        <v>#DIV/0!</v>
      </c>
      <c r="I146" s="700">
        <f t="shared" si="18"/>
        <v>0</v>
      </c>
      <c r="J146" s="648">
        <f t="shared" si="19"/>
        <v>3</v>
      </c>
      <c r="K146" s="665" t="e">
        <f t="shared" si="20"/>
        <v>#DIV/0!</v>
      </c>
    </row>
    <row r="147" spans="1:11" ht="12.75" customHeight="1">
      <c r="A147" s="1454" t="s">
        <v>7185</v>
      </c>
      <c r="B147" s="1452" t="s">
        <v>7186</v>
      </c>
      <c r="C147" s="1450"/>
      <c r="D147" s="1450"/>
      <c r="E147" s="662" t="e">
        <f t="shared" si="16"/>
        <v>#DIV/0!</v>
      </c>
      <c r="F147" s="647"/>
      <c r="G147" s="647">
        <v>1</v>
      </c>
      <c r="H147" s="662" t="e">
        <f t="shared" si="17"/>
        <v>#DIV/0!</v>
      </c>
      <c r="I147" s="700">
        <f t="shared" si="18"/>
        <v>0</v>
      </c>
      <c r="J147" s="648">
        <f t="shared" si="19"/>
        <v>1</v>
      </c>
      <c r="K147" s="665" t="e">
        <f t="shared" si="20"/>
        <v>#DIV/0!</v>
      </c>
    </row>
    <row r="148" spans="1:11" ht="12.75" customHeight="1">
      <c r="A148" s="1454" t="s">
        <v>7187</v>
      </c>
      <c r="B148" s="1452" t="s">
        <v>7188</v>
      </c>
      <c r="C148" s="1450"/>
      <c r="D148" s="1450"/>
      <c r="E148" s="662" t="e">
        <f t="shared" si="16"/>
        <v>#DIV/0!</v>
      </c>
      <c r="F148" s="647"/>
      <c r="G148" s="647">
        <v>1</v>
      </c>
      <c r="H148" s="662" t="e">
        <f t="shared" si="17"/>
        <v>#DIV/0!</v>
      </c>
      <c r="I148" s="700">
        <f t="shared" si="18"/>
        <v>0</v>
      </c>
      <c r="J148" s="648">
        <f t="shared" si="19"/>
        <v>1</v>
      </c>
      <c r="K148" s="665" t="e">
        <f t="shared" si="20"/>
        <v>#DIV/0!</v>
      </c>
    </row>
    <row r="149" spans="1:11" ht="12.75" customHeight="1">
      <c r="A149" s="1454" t="s">
        <v>7189</v>
      </c>
      <c r="B149" s="1452" t="s">
        <v>7190</v>
      </c>
      <c r="C149" s="1450"/>
      <c r="D149" s="1450"/>
      <c r="E149" s="662" t="e">
        <f t="shared" si="16"/>
        <v>#DIV/0!</v>
      </c>
      <c r="F149" s="647"/>
      <c r="G149" s="647">
        <v>2</v>
      </c>
      <c r="H149" s="662" t="e">
        <f t="shared" si="17"/>
        <v>#DIV/0!</v>
      </c>
      <c r="I149" s="700">
        <f t="shared" si="18"/>
        <v>0</v>
      </c>
      <c r="J149" s="648">
        <f t="shared" si="19"/>
        <v>2</v>
      </c>
      <c r="K149" s="665" t="e">
        <f t="shared" si="20"/>
        <v>#DIV/0!</v>
      </c>
    </row>
    <row r="150" spans="1:11" ht="12.75" customHeight="1">
      <c r="A150" s="752" t="s">
        <v>1280</v>
      </c>
      <c r="B150" s="753" t="s">
        <v>1281</v>
      </c>
      <c r="C150" s="647"/>
      <c r="D150" s="739"/>
      <c r="E150" s="662" t="e">
        <f t="shared" si="16"/>
        <v>#DIV/0!</v>
      </c>
      <c r="F150" s="739"/>
      <c r="G150" s="739">
        <v>1</v>
      </c>
      <c r="H150" s="662" t="e">
        <f t="shared" si="17"/>
        <v>#DIV/0!</v>
      </c>
      <c r="I150" s="700">
        <f t="shared" si="18"/>
        <v>0</v>
      </c>
      <c r="J150" s="648">
        <f t="shared" si="19"/>
        <v>1</v>
      </c>
      <c r="K150" s="665" t="e">
        <f t="shared" si="20"/>
        <v>#DIV/0!</v>
      </c>
    </row>
    <row r="151" spans="1:11">
      <c r="A151" s="648" t="s">
        <v>4210</v>
      </c>
      <c r="B151" s="659"/>
      <c r="C151" s="653">
        <f>SUM(C67:C150)</f>
        <v>3902</v>
      </c>
      <c r="D151" s="653">
        <f>SUM(D67:D150)</f>
        <v>5022</v>
      </c>
      <c r="E151" s="665">
        <f t="shared" si="11"/>
        <v>128.70322911327526</v>
      </c>
      <c r="F151" s="653">
        <f>SUM(F67:F150)</f>
        <v>8825</v>
      </c>
      <c r="G151" s="653">
        <f>SUM(G67:G150)</f>
        <v>5078</v>
      </c>
      <c r="H151" s="665">
        <f t="shared" si="12"/>
        <v>57.541076487252127</v>
      </c>
      <c r="I151" s="700">
        <f t="shared" si="15"/>
        <v>12727</v>
      </c>
      <c r="J151" s="648">
        <f t="shared" si="15"/>
        <v>10100</v>
      </c>
      <c r="K151" s="665">
        <f t="shared" si="13"/>
        <v>79.358843403787233</v>
      </c>
    </row>
    <row r="152" spans="1:11">
      <c r="A152" s="477"/>
      <c r="B152" s="471"/>
      <c r="C152" s="471"/>
      <c r="D152" s="471"/>
      <c r="E152" s="662"/>
      <c r="F152" s="477"/>
      <c r="G152" s="477"/>
      <c r="H152" s="662"/>
      <c r="I152" s="700"/>
      <c r="J152" s="648"/>
      <c r="K152" s="665"/>
    </row>
    <row r="153" spans="1:11">
      <c r="A153" s="761" t="s">
        <v>4211</v>
      </c>
      <c r="B153" s="473"/>
      <c r="C153" s="473"/>
      <c r="D153" s="473"/>
      <c r="E153" s="662"/>
      <c r="F153" s="473"/>
      <c r="G153" s="473"/>
      <c r="H153" s="662"/>
      <c r="I153" s="700"/>
      <c r="J153" s="648"/>
      <c r="K153" s="665"/>
    </row>
    <row r="154" spans="1:11">
      <c r="A154" s="477" t="s">
        <v>4212</v>
      </c>
      <c r="B154" s="762" t="s">
        <v>4213</v>
      </c>
      <c r="C154" s="474"/>
      <c r="D154" s="474"/>
      <c r="E154" s="662" t="e">
        <f t="shared" si="11"/>
        <v>#DIV/0!</v>
      </c>
      <c r="F154" s="564"/>
      <c r="G154" s="564"/>
      <c r="H154" s="662" t="e">
        <f t="shared" si="12"/>
        <v>#DIV/0!</v>
      </c>
      <c r="I154" s="700">
        <f t="shared" ref="I154:J167" si="21">C154+F154</f>
        <v>0</v>
      </c>
      <c r="J154" s="648">
        <f t="shared" si="21"/>
        <v>0</v>
      </c>
      <c r="K154" s="665" t="e">
        <f t="shared" si="13"/>
        <v>#DIV/0!</v>
      </c>
    </row>
    <row r="155" spans="1:11">
      <c r="A155" s="477" t="s">
        <v>4214</v>
      </c>
      <c r="B155" s="762" t="s">
        <v>4215</v>
      </c>
      <c r="C155" s="474"/>
      <c r="D155" s="474"/>
      <c r="E155" s="662" t="e">
        <f t="shared" si="11"/>
        <v>#DIV/0!</v>
      </c>
      <c r="F155" s="564"/>
      <c r="G155" s="564"/>
      <c r="H155" s="662" t="e">
        <f t="shared" si="12"/>
        <v>#DIV/0!</v>
      </c>
      <c r="I155" s="700">
        <f t="shared" si="21"/>
        <v>0</v>
      </c>
      <c r="J155" s="648">
        <f t="shared" si="21"/>
        <v>0</v>
      </c>
      <c r="K155" s="665" t="e">
        <f t="shared" si="13"/>
        <v>#DIV/0!</v>
      </c>
    </row>
    <row r="156" spans="1:11">
      <c r="A156" s="477" t="s">
        <v>4216</v>
      </c>
      <c r="B156" s="762" t="s">
        <v>4217</v>
      </c>
      <c r="C156" s="474"/>
      <c r="D156" s="474"/>
      <c r="E156" s="662" t="e">
        <f t="shared" si="11"/>
        <v>#DIV/0!</v>
      </c>
      <c r="F156" s="564"/>
      <c r="G156" s="564"/>
      <c r="H156" s="662" t="e">
        <f t="shared" si="12"/>
        <v>#DIV/0!</v>
      </c>
      <c r="I156" s="700">
        <f t="shared" si="21"/>
        <v>0</v>
      </c>
      <c r="J156" s="648">
        <f t="shared" si="21"/>
        <v>0</v>
      </c>
      <c r="K156" s="665" t="e">
        <f t="shared" si="13"/>
        <v>#DIV/0!</v>
      </c>
    </row>
    <row r="157" spans="1:11">
      <c r="A157" s="477" t="s">
        <v>819</v>
      </c>
      <c r="B157" s="762" t="s">
        <v>4218</v>
      </c>
      <c r="C157" s="474"/>
      <c r="D157" s="474"/>
      <c r="E157" s="662" t="e">
        <f t="shared" si="11"/>
        <v>#DIV/0!</v>
      </c>
      <c r="F157" s="564"/>
      <c r="G157" s="564"/>
      <c r="H157" s="662" t="e">
        <f t="shared" si="12"/>
        <v>#DIV/0!</v>
      </c>
      <c r="I157" s="700">
        <f t="shared" si="21"/>
        <v>0</v>
      </c>
      <c r="J157" s="648">
        <f t="shared" si="21"/>
        <v>0</v>
      </c>
      <c r="K157" s="665" t="e">
        <f t="shared" si="13"/>
        <v>#DIV/0!</v>
      </c>
    </row>
    <row r="158" spans="1:11">
      <c r="A158" s="477" t="s">
        <v>4219</v>
      </c>
      <c r="B158" s="762" t="s">
        <v>4220</v>
      </c>
      <c r="C158" s="474"/>
      <c r="D158" s="474"/>
      <c r="E158" s="662" t="e">
        <f t="shared" si="11"/>
        <v>#DIV/0!</v>
      </c>
      <c r="F158" s="564"/>
      <c r="G158" s="564"/>
      <c r="H158" s="662" t="e">
        <f t="shared" si="12"/>
        <v>#DIV/0!</v>
      </c>
      <c r="I158" s="700">
        <f t="shared" si="21"/>
        <v>0</v>
      </c>
      <c r="J158" s="648">
        <f t="shared" si="21"/>
        <v>0</v>
      </c>
      <c r="K158" s="665" t="e">
        <f t="shared" si="13"/>
        <v>#DIV/0!</v>
      </c>
    </row>
    <row r="159" spans="1:11">
      <c r="A159" s="477" t="s">
        <v>4221</v>
      </c>
      <c r="B159" s="762" t="s">
        <v>4222</v>
      </c>
      <c r="C159" s="474"/>
      <c r="D159" s="474"/>
      <c r="E159" s="662" t="e">
        <f t="shared" si="11"/>
        <v>#DIV/0!</v>
      </c>
      <c r="F159" s="564"/>
      <c r="G159" s="564"/>
      <c r="H159" s="662" t="e">
        <f t="shared" si="12"/>
        <v>#DIV/0!</v>
      </c>
      <c r="I159" s="700">
        <f t="shared" si="21"/>
        <v>0</v>
      </c>
      <c r="J159" s="648">
        <f t="shared" si="21"/>
        <v>0</v>
      </c>
      <c r="K159" s="665" t="e">
        <f t="shared" si="13"/>
        <v>#DIV/0!</v>
      </c>
    </row>
    <row r="160" spans="1:11" ht="12.75" customHeight="1">
      <c r="A160" s="477" t="s">
        <v>4223</v>
      </c>
      <c r="B160" s="762" t="s">
        <v>4224</v>
      </c>
      <c r="C160" s="474"/>
      <c r="D160" s="474"/>
      <c r="E160" s="662" t="e">
        <f t="shared" si="11"/>
        <v>#DIV/0!</v>
      </c>
      <c r="F160" s="564"/>
      <c r="G160" s="564"/>
      <c r="H160" s="662" t="e">
        <f t="shared" si="12"/>
        <v>#DIV/0!</v>
      </c>
      <c r="I160" s="700">
        <f t="shared" si="21"/>
        <v>0</v>
      </c>
      <c r="J160" s="648">
        <f t="shared" si="21"/>
        <v>0</v>
      </c>
      <c r="K160" s="665" t="e">
        <f t="shared" si="13"/>
        <v>#DIV/0!</v>
      </c>
    </row>
    <row r="161" spans="1:11" ht="15" customHeight="1">
      <c r="A161" s="477" t="s">
        <v>4225</v>
      </c>
      <c r="B161" s="762" t="s">
        <v>570</v>
      </c>
      <c r="C161" s="474"/>
      <c r="D161" s="474"/>
      <c r="E161" s="662" t="e">
        <f t="shared" si="11"/>
        <v>#DIV/0!</v>
      </c>
      <c r="F161" s="564"/>
      <c r="G161" s="564"/>
      <c r="H161" s="662" t="e">
        <f t="shared" si="12"/>
        <v>#DIV/0!</v>
      </c>
      <c r="I161" s="700">
        <f t="shared" si="21"/>
        <v>0</v>
      </c>
      <c r="J161" s="648">
        <f t="shared" si="21"/>
        <v>0</v>
      </c>
      <c r="K161" s="665" t="e">
        <f t="shared" si="13"/>
        <v>#DIV/0!</v>
      </c>
    </row>
    <row r="162" spans="1:11">
      <c r="A162" s="477" t="s">
        <v>571</v>
      </c>
      <c r="B162" s="762" t="s">
        <v>572</v>
      </c>
      <c r="C162" s="474"/>
      <c r="D162" s="474"/>
      <c r="E162" s="662" t="e">
        <f t="shared" ref="E162:E167" si="22">SUM(D162/C162*100)</f>
        <v>#DIV/0!</v>
      </c>
      <c r="F162" s="564"/>
      <c r="G162" s="564"/>
      <c r="H162" s="662" t="e">
        <f t="shared" ref="H162:H167" si="23">SUM(G162/F162*100)</f>
        <v>#DIV/0!</v>
      </c>
      <c r="I162" s="700">
        <f t="shared" si="21"/>
        <v>0</v>
      </c>
      <c r="J162" s="648">
        <f t="shared" si="21"/>
        <v>0</v>
      </c>
      <c r="K162" s="665" t="e">
        <f t="shared" ref="K162:K167" si="24">SUM(J162/I162*100)</f>
        <v>#DIV/0!</v>
      </c>
    </row>
    <row r="163" spans="1:11" ht="11.25" customHeight="1">
      <c r="A163" s="477" t="s">
        <v>573</v>
      </c>
      <c r="B163" s="762" t="s">
        <v>2990</v>
      </c>
      <c r="C163" s="474"/>
      <c r="D163" s="474"/>
      <c r="E163" s="662" t="e">
        <f t="shared" si="22"/>
        <v>#DIV/0!</v>
      </c>
      <c r="F163" s="564"/>
      <c r="G163" s="564"/>
      <c r="H163" s="662" t="e">
        <f t="shared" si="23"/>
        <v>#DIV/0!</v>
      </c>
      <c r="I163" s="700">
        <f t="shared" si="21"/>
        <v>0</v>
      </c>
      <c r="J163" s="648">
        <f t="shared" si="21"/>
        <v>0</v>
      </c>
      <c r="K163" s="665" t="e">
        <f t="shared" si="24"/>
        <v>#DIV/0!</v>
      </c>
    </row>
    <row r="164" spans="1:11" ht="13.5" customHeight="1">
      <c r="A164" s="477" t="s">
        <v>2991</v>
      </c>
      <c r="B164" s="762" t="s">
        <v>2992</v>
      </c>
      <c r="C164" s="474"/>
      <c r="D164" s="474"/>
      <c r="E164" s="662" t="e">
        <f t="shared" si="22"/>
        <v>#DIV/0!</v>
      </c>
      <c r="F164" s="564"/>
      <c r="G164" s="564"/>
      <c r="H164" s="662" t="e">
        <f t="shared" si="23"/>
        <v>#DIV/0!</v>
      </c>
      <c r="I164" s="700">
        <f t="shared" si="21"/>
        <v>0</v>
      </c>
      <c r="J164" s="648">
        <f t="shared" si="21"/>
        <v>0</v>
      </c>
      <c r="K164" s="665" t="e">
        <f t="shared" si="24"/>
        <v>#DIV/0!</v>
      </c>
    </row>
    <row r="165" spans="1:11" ht="15.75" customHeight="1">
      <c r="A165" s="477" t="s">
        <v>2993</v>
      </c>
      <c r="B165" s="762" t="s">
        <v>2994</v>
      </c>
      <c r="C165" s="474"/>
      <c r="D165" s="474"/>
      <c r="E165" s="662" t="e">
        <f t="shared" si="22"/>
        <v>#DIV/0!</v>
      </c>
      <c r="F165" s="564"/>
      <c r="G165" s="688"/>
      <c r="H165" s="662" t="e">
        <f t="shared" si="23"/>
        <v>#DIV/0!</v>
      </c>
      <c r="I165" s="700">
        <f t="shared" si="21"/>
        <v>0</v>
      </c>
      <c r="J165" s="648">
        <f t="shared" si="21"/>
        <v>0</v>
      </c>
      <c r="K165" s="665" t="e">
        <f t="shared" si="24"/>
        <v>#DIV/0!</v>
      </c>
    </row>
    <row r="166" spans="1:11">
      <c r="A166" s="781" t="s">
        <v>2995</v>
      </c>
      <c r="B166" s="744"/>
      <c r="C166" s="768">
        <f>SUM(C154:C165)</f>
        <v>0</v>
      </c>
      <c r="D166" s="768">
        <f>SUM(D154:D165)</f>
        <v>0</v>
      </c>
      <c r="E166" s="665" t="e">
        <f t="shared" si="22"/>
        <v>#DIV/0!</v>
      </c>
      <c r="F166" s="768">
        <f>SUM(F154:F165)</f>
        <v>0</v>
      </c>
      <c r="G166" s="768">
        <f>SUM(G154:G165)</f>
        <v>0</v>
      </c>
      <c r="H166" s="665" t="e">
        <f t="shared" si="23"/>
        <v>#DIV/0!</v>
      </c>
      <c r="I166" s="700">
        <f t="shared" si="21"/>
        <v>0</v>
      </c>
      <c r="J166" s="648">
        <f t="shared" si="21"/>
        <v>0</v>
      </c>
      <c r="K166" s="665" t="e">
        <f t="shared" si="24"/>
        <v>#DIV/0!</v>
      </c>
    </row>
    <row r="167" spans="1:11">
      <c r="A167" s="696" t="s">
        <v>2996</v>
      </c>
      <c r="B167" s="659"/>
      <c r="C167" s="747">
        <f>SUM(C64+C151+C166)</f>
        <v>3902</v>
      </c>
      <c r="D167" s="747">
        <f>SUM(D64+D151+D166)</f>
        <v>5022</v>
      </c>
      <c r="E167" s="665">
        <f t="shared" si="22"/>
        <v>128.70322911327526</v>
      </c>
      <c r="F167" s="747">
        <f>SUM(F64+F151+F166)</f>
        <v>9427</v>
      </c>
      <c r="G167" s="747">
        <f>SUM(G64+G151+G166)</f>
        <v>5326</v>
      </c>
      <c r="H167" s="665">
        <f t="shared" si="23"/>
        <v>56.497295003712743</v>
      </c>
      <c r="I167" s="748">
        <f t="shared" si="21"/>
        <v>13329</v>
      </c>
      <c r="J167" s="660">
        <f t="shared" si="21"/>
        <v>10348</v>
      </c>
      <c r="K167" s="665">
        <f t="shared" si="24"/>
        <v>77.635231450221326</v>
      </c>
    </row>
    <row r="168" spans="1:11" ht="18.75" customHeight="1">
      <c r="A168" s="1860" t="s">
        <v>4548</v>
      </c>
      <c r="B168" s="1860"/>
      <c r="C168" s="1860"/>
      <c r="D168" s="1860"/>
      <c r="E168" s="1860"/>
      <c r="F168" s="1860"/>
      <c r="G168" s="1860"/>
      <c r="H168" s="1860"/>
      <c r="I168" s="1860"/>
      <c r="J168" s="1860"/>
    </row>
    <row r="169" spans="1:11" ht="15">
      <c r="A169" s="222"/>
      <c r="B169" s="236"/>
      <c r="C169" s="229"/>
      <c r="D169" s="229"/>
      <c r="E169" s="229"/>
      <c r="F169" s="218"/>
      <c r="G169" s="218"/>
      <c r="H169" s="218"/>
      <c r="I169" s="230"/>
      <c r="J169" s="218"/>
    </row>
    <row r="172" spans="1:11">
      <c r="C172" s="444"/>
      <c r="D172" s="444"/>
      <c r="E172" s="444"/>
      <c r="F172" s="444"/>
      <c r="G172" s="444"/>
      <c r="H172" s="444"/>
      <c r="I172" s="444"/>
      <c r="J172" s="444"/>
      <c r="K172" s="444"/>
    </row>
  </sheetData>
  <mergeCells count="7">
    <mergeCell ref="C2:D2"/>
    <mergeCell ref="A168:J168"/>
    <mergeCell ref="A7:A8"/>
    <mergeCell ref="B7:B8"/>
    <mergeCell ref="C7:E7"/>
    <mergeCell ref="F7:H7"/>
    <mergeCell ref="I7:K7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95"/>
  <sheetViews>
    <sheetView topLeftCell="B67" zoomScaleSheetLayoutView="100" workbookViewId="0">
      <selection activeCell="M84" sqref="M84"/>
    </sheetView>
  </sheetViews>
  <sheetFormatPr defaultColWidth="9.140625" defaultRowHeight="12.75"/>
  <cols>
    <col min="1" max="1" width="12.7109375" customWidth="1"/>
    <col min="2" max="2" width="54.85546875" customWidth="1"/>
    <col min="3" max="3" width="8.5703125" customWidth="1"/>
    <col min="4" max="4" width="8.42578125" customWidth="1"/>
    <col min="5" max="5" width="10.5703125" customWidth="1"/>
    <col min="6" max="6" width="8.42578125" customWidth="1"/>
    <col min="7" max="7" width="9.140625" customWidth="1"/>
    <col min="8" max="8" width="10.28515625" customWidth="1"/>
    <col min="9" max="9" width="9.42578125" customWidth="1"/>
    <col min="10" max="10" width="9" customWidth="1"/>
    <col min="11" max="11" width="10.5703125" customWidth="1"/>
  </cols>
  <sheetData>
    <row r="1" spans="1:11" ht="15.75">
      <c r="A1" s="1344"/>
      <c r="B1" s="1345" t="s">
        <v>914</v>
      </c>
      <c r="C1" s="1346" t="s">
        <v>691</v>
      </c>
      <c r="D1" s="1347"/>
      <c r="E1" s="1347"/>
      <c r="F1" s="1348"/>
      <c r="G1" s="1348"/>
      <c r="H1" s="1348"/>
      <c r="I1" s="1349"/>
      <c r="J1" s="90"/>
    </row>
    <row r="2" spans="1:11" ht="14.25">
      <c r="A2" s="1344"/>
      <c r="B2" s="1345" t="s">
        <v>916</v>
      </c>
      <c r="C2" s="1862">
        <v>6113079</v>
      </c>
      <c r="D2" s="1863"/>
      <c r="E2" s="1348"/>
      <c r="F2" s="1348"/>
      <c r="G2" s="1348"/>
      <c r="H2" s="1348"/>
      <c r="I2" s="1349"/>
      <c r="J2" s="90"/>
    </row>
    <row r="3" spans="1:11">
      <c r="A3" s="1344"/>
      <c r="B3" s="1345"/>
      <c r="C3" s="1297" t="s">
        <v>365</v>
      </c>
      <c r="D3" s="1348"/>
      <c r="E3" s="1348"/>
      <c r="F3" s="1348"/>
      <c r="G3" s="1348"/>
      <c r="H3" s="1348"/>
      <c r="I3" s="1349"/>
      <c r="J3" s="90"/>
    </row>
    <row r="4" spans="1:11" ht="14.25">
      <c r="A4" s="1344"/>
      <c r="B4" s="1345" t="s">
        <v>918</v>
      </c>
      <c r="C4" s="1351" t="s">
        <v>904</v>
      </c>
      <c r="D4" s="1352"/>
      <c r="E4" s="1352"/>
      <c r="F4" s="1352"/>
      <c r="G4" s="1352"/>
      <c r="H4" s="1352"/>
      <c r="I4" s="1353"/>
      <c r="J4" s="90"/>
    </row>
    <row r="5" spans="1:11" ht="15.75">
      <c r="A5" s="1344"/>
      <c r="B5" s="1345" t="s">
        <v>692</v>
      </c>
      <c r="C5" s="1354" t="s">
        <v>2998</v>
      </c>
      <c r="D5" s="1355"/>
      <c r="E5" s="1355"/>
      <c r="F5" s="1352"/>
      <c r="G5" s="1352"/>
      <c r="H5" s="1352"/>
      <c r="I5" s="1353"/>
      <c r="J5" s="90"/>
    </row>
    <row r="6" spans="1:11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36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36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1309"/>
    </row>
    <row r="10" spans="1:11" ht="21" customHeight="1">
      <c r="A10" s="1402"/>
      <c r="B10" s="1403"/>
      <c r="C10" s="1403"/>
      <c r="D10" s="1403"/>
      <c r="E10" s="1403"/>
      <c r="F10" s="1403"/>
      <c r="G10" s="1403"/>
      <c r="H10" s="1403"/>
      <c r="I10" s="1403"/>
      <c r="J10" s="1403"/>
      <c r="K10" s="1309"/>
    </row>
    <row r="11" spans="1:11" ht="18.75" customHeight="1">
      <c r="A11" s="1402"/>
      <c r="B11" s="1403"/>
      <c r="C11" s="1403"/>
      <c r="D11" s="1403"/>
      <c r="E11" s="1403"/>
      <c r="F11" s="1403"/>
      <c r="G11" s="1403"/>
      <c r="H11" s="1403"/>
      <c r="I11" s="1403"/>
      <c r="J11" s="1403"/>
      <c r="K11" s="1309"/>
    </row>
    <row r="12" spans="1:11" ht="14.25" customHeight="1">
      <c r="A12" s="1310"/>
      <c r="B12" s="1404"/>
      <c r="C12" s="1319"/>
      <c r="D12" s="1317"/>
      <c r="E12" s="1317"/>
      <c r="F12" s="1319"/>
      <c r="G12" s="1319"/>
      <c r="H12" s="1319"/>
      <c r="I12" s="1394"/>
      <c r="J12" s="1314"/>
      <c r="K12" s="1309"/>
    </row>
    <row r="13" spans="1:11" ht="14.25" customHeight="1">
      <c r="A13" s="1310"/>
      <c r="B13" s="1316" t="s">
        <v>80</v>
      </c>
      <c r="C13" s="1319"/>
      <c r="D13" s="1317"/>
      <c r="E13" s="1317"/>
      <c r="F13" s="1319"/>
      <c r="G13" s="1319"/>
      <c r="H13" s="1319"/>
      <c r="I13" s="1394"/>
      <c r="J13" s="1314"/>
      <c r="K13" s="1309"/>
    </row>
    <row r="14" spans="1:11" ht="14.25" customHeight="1">
      <c r="A14" s="1360" t="s">
        <v>1527</v>
      </c>
      <c r="B14" s="1405" t="s">
        <v>1528</v>
      </c>
      <c r="C14" s="1406"/>
      <c r="D14" s="1407"/>
      <c r="E14" s="1318" t="e">
        <f>SUM(D14/C14*100)</f>
        <v>#DIV/0!</v>
      </c>
      <c r="F14" s="1408">
        <v>5</v>
      </c>
      <c r="G14" s="1408">
        <v>1</v>
      </c>
      <c r="H14" s="1318">
        <f>SUM(G14/F14*100)</f>
        <v>20</v>
      </c>
      <c r="I14" s="1409">
        <f t="shared" ref="I14:J44" si="0">C14+F14</f>
        <v>5</v>
      </c>
      <c r="J14" s="1363">
        <f t="shared" si="0"/>
        <v>1</v>
      </c>
      <c r="K14" s="1328">
        <f>SUM(J14/I14*100)</f>
        <v>20</v>
      </c>
    </row>
    <row r="15" spans="1:11" ht="14.25" customHeight="1">
      <c r="A15" s="1310" t="s">
        <v>2999</v>
      </c>
      <c r="B15" s="1404" t="s">
        <v>3000</v>
      </c>
      <c r="C15" s="1408"/>
      <c r="D15" s="1317"/>
      <c r="E15" s="1318" t="e">
        <f t="shared" ref="E15:E82" si="1">SUM(D15/C15*100)</f>
        <v>#DIV/0!</v>
      </c>
      <c r="F15" s="1317">
        <v>1</v>
      </c>
      <c r="G15" s="1317"/>
      <c r="H15" s="1318">
        <f t="shared" ref="H15:H82" si="2">SUM(G15/F15*100)</f>
        <v>0</v>
      </c>
      <c r="I15" s="1409">
        <f t="shared" si="0"/>
        <v>1</v>
      </c>
      <c r="J15" s="1363">
        <f t="shared" si="0"/>
        <v>0</v>
      </c>
      <c r="K15" s="1328">
        <f t="shared" ref="K15:K82" si="3">SUM(J15/I15*100)</f>
        <v>0</v>
      </c>
    </row>
    <row r="16" spans="1:11" ht="14.25" customHeight="1">
      <c r="A16" s="1360" t="s">
        <v>3696</v>
      </c>
      <c r="B16" s="1410" t="s">
        <v>3697</v>
      </c>
      <c r="C16" s="1406"/>
      <c r="D16" s="1407"/>
      <c r="E16" s="1318" t="e">
        <f t="shared" si="1"/>
        <v>#DIV/0!</v>
      </c>
      <c r="F16" s="1317">
        <v>5</v>
      </c>
      <c r="G16" s="1317"/>
      <c r="H16" s="1318">
        <f t="shared" si="2"/>
        <v>0</v>
      </c>
      <c r="I16" s="1409">
        <f t="shared" si="0"/>
        <v>5</v>
      </c>
      <c r="J16" s="1363">
        <f t="shared" si="0"/>
        <v>0</v>
      </c>
      <c r="K16" s="1328">
        <f t="shared" si="3"/>
        <v>0</v>
      </c>
    </row>
    <row r="17" spans="1:11" ht="14.25" customHeight="1">
      <c r="A17" s="1310" t="s">
        <v>3001</v>
      </c>
      <c r="B17" s="1326" t="s">
        <v>3002</v>
      </c>
      <c r="C17" s="1411"/>
      <c r="D17" s="1317"/>
      <c r="E17" s="1318" t="e">
        <f t="shared" si="1"/>
        <v>#DIV/0!</v>
      </c>
      <c r="F17" s="1317">
        <v>2</v>
      </c>
      <c r="G17" s="1317">
        <v>1</v>
      </c>
      <c r="H17" s="1318">
        <f t="shared" si="2"/>
        <v>50</v>
      </c>
      <c r="I17" s="1409">
        <f t="shared" si="0"/>
        <v>2</v>
      </c>
      <c r="J17" s="1363">
        <f t="shared" si="0"/>
        <v>1</v>
      </c>
      <c r="K17" s="1328">
        <f t="shared" si="3"/>
        <v>50</v>
      </c>
    </row>
    <row r="18" spans="1:11" ht="12" customHeight="1">
      <c r="A18" s="1360" t="s">
        <v>3048</v>
      </c>
      <c r="B18" s="1412" t="s">
        <v>3053</v>
      </c>
      <c r="C18" s="1413"/>
      <c r="D18" s="1317"/>
      <c r="E18" s="1318" t="e">
        <f t="shared" si="1"/>
        <v>#DIV/0!</v>
      </c>
      <c r="F18" s="1317">
        <v>5</v>
      </c>
      <c r="G18" s="1317">
        <v>1</v>
      </c>
      <c r="H18" s="1318">
        <f t="shared" si="2"/>
        <v>20</v>
      </c>
      <c r="I18" s="1409">
        <f t="shared" si="0"/>
        <v>5</v>
      </c>
      <c r="J18" s="1409">
        <f t="shared" si="0"/>
        <v>1</v>
      </c>
      <c r="K18" s="1328">
        <f t="shared" si="3"/>
        <v>20</v>
      </c>
    </row>
    <row r="19" spans="1:11" ht="17.25" customHeight="1">
      <c r="A19" s="1360" t="s">
        <v>1583</v>
      </c>
      <c r="B19" s="1412" t="s">
        <v>2430</v>
      </c>
      <c r="C19" s="1413"/>
      <c r="D19" s="1317"/>
      <c r="E19" s="1318" t="e">
        <f t="shared" si="1"/>
        <v>#DIV/0!</v>
      </c>
      <c r="F19" s="1317">
        <v>6</v>
      </c>
      <c r="G19" s="1317"/>
      <c r="H19" s="1318">
        <f t="shared" si="2"/>
        <v>0</v>
      </c>
      <c r="I19" s="1409">
        <f t="shared" si="0"/>
        <v>6</v>
      </c>
      <c r="J19" s="1409">
        <f t="shared" si="0"/>
        <v>0</v>
      </c>
      <c r="K19" s="1328">
        <f t="shared" si="3"/>
        <v>0</v>
      </c>
    </row>
    <row r="20" spans="1:11">
      <c r="A20" s="1310" t="s">
        <v>83</v>
      </c>
      <c r="B20" s="1311" t="s">
        <v>84</v>
      </c>
      <c r="C20" s="1317"/>
      <c r="D20" s="1317"/>
      <c r="E20" s="1318" t="e">
        <f t="shared" si="1"/>
        <v>#DIV/0!</v>
      </c>
      <c r="F20" s="1317">
        <v>2172</v>
      </c>
      <c r="G20" s="1317">
        <v>2252</v>
      </c>
      <c r="H20" s="1318">
        <f t="shared" si="2"/>
        <v>103.68324125230201</v>
      </c>
      <c r="I20" s="1394">
        <f t="shared" si="0"/>
        <v>2172</v>
      </c>
      <c r="J20" s="1314">
        <f t="shared" si="0"/>
        <v>2252</v>
      </c>
      <c r="K20" s="1328">
        <f t="shared" si="3"/>
        <v>103.68324125230201</v>
      </c>
    </row>
    <row r="21" spans="1:11" ht="25.5">
      <c r="A21" s="1310" t="s">
        <v>854</v>
      </c>
      <c r="B21" s="1311" t="s">
        <v>3368</v>
      </c>
      <c r="C21" s="1317"/>
      <c r="D21" s="1317"/>
      <c r="E21" s="1318" t="e">
        <f t="shared" si="1"/>
        <v>#DIV/0!</v>
      </c>
      <c r="F21" s="1317">
        <v>13</v>
      </c>
      <c r="G21" s="1317">
        <v>3</v>
      </c>
      <c r="H21" s="1318">
        <f t="shared" si="2"/>
        <v>23.076923076923077</v>
      </c>
      <c r="I21" s="1394">
        <f t="shared" si="0"/>
        <v>13</v>
      </c>
      <c r="J21" s="1414">
        <f t="shared" si="0"/>
        <v>3</v>
      </c>
      <c r="K21" s="1328">
        <f t="shared" si="3"/>
        <v>23.076923076923077</v>
      </c>
    </row>
    <row r="22" spans="1:11">
      <c r="A22" s="1310" t="s">
        <v>39</v>
      </c>
      <c r="B22" s="1311" t="s">
        <v>40</v>
      </c>
      <c r="C22" s="1317"/>
      <c r="D22" s="1317"/>
      <c r="E22" s="1318" t="e">
        <f t="shared" si="1"/>
        <v>#DIV/0!</v>
      </c>
      <c r="F22" s="1317">
        <v>4</v>
      </c>
      <c r="G22" s="1317">
        <v>6</v>
      </c>
      <c r="H22" s="1318">
        <f t="shared" si="2"/>
        <v>150</v>
      </c>
      <c r="I22" s="1394">
        <f t="shared" si="0"/>
        <v>4</v>
      </c>
      <c r="J22" s="1314">
        <f t="shared" si="0"/>
        <v>6</v>
      </c>
      <c r="K22" s="1328">
        <f t="shared" si="3"/>
        <v>150</v>
      </c>
    </row>
    <row r="23" spans="1:11" ht="24.75" customHeight="1">
      <c r="A23" s="1310" t="s">
        <v>3003</v>
      </c>
      <c r="B23" s="1311" t="s">
        <v>3004</v>
      </c>
      <c r="C23" s="1317"/>
      <c r="D23" s="1317"/>
      <c r="E23" s="1318" t="e">
        <f t="shared" si="1"/>
        <v>#DIV/0!</v>
      </c>
      <c r="F23" s="1317">
        <v>2</v>
      </c>
      <c r="G23" s="1317"/>
      <c r="H23" s="1318">
        <f t="shared" si="2"/>
        <v>0</v>
      </c>
      <c r="I23" s="1394">
        <f t="shared" si="0"/>
        <v>2</v>
      </c>
      <c r="J23" s="1414">
        <f t="shared" si="0"/>
        <v>0</v>
      </c>
      <c r="K23" s="1328">
        <f t="shared" si="3"/>
        <v>0</v>
      </c>
    </row>
    <row r="24" spans="1:11" ht="15" customHeight="1">
      <c r="A24" s="1310" t="s">
        <v>538</v>
      </c>
      <c r="B24" s="1311" t="s">
        <v>3005</v>
      </c>
      <c r="C24" s="1317"/>
      <c r="D24" s="1317"/>
      <c r="E24" s="1318" t="e">
        <f t="shared" si="1"/>
        <v>#DIV/0!</v>
      </c>
      <c r="F24" s="1317">
        <v>226</v>
      </c>
      <c r="G24" s="1317">
        <v>282</v>
      </c>
      <c r="H24" s="1318">
        <f t="shared" si="2"/>
        <v>124.77876106194689</v>
      </c>
      <c r="I24" s="1394">
        <f t="shared" si="0"/>
        <v>226</v>
      </c>
      <c r="J24" s="1314">
        <f t="shared" si="0"/>
        <v>282</v>
      </c>
      <c r="K24" s="1328">
        <f t="shared" si="3"/>
        <v>124.77876106194689</v>
      </c>
    </row>
    <row r="25" spans="1:11">
      <c r="A25" s="1310" t="s">
        <v>833</v>
      </c>
      <c r="B25" s="1311" t="s">
        <v>834</v>
      </c>
      <c r="C25" s="1317"/>
      <c r="D25" s="1317"/>
      <c r="E25" s="1318" t="e">
        <f t="shared" si="1"/>
        <v>#DIV/0!</v>
      </c>
      <c r="F25" s="1317">
        <v>672</v>
      </c>
      <c r="G25" s="1317">
        <v>846</v>
      </c>
      <c r="H25" s="1318">
        <f t="shared" si="2"/>
        <v>125.89285714285714</v>
      </c>
      <c r="I25" s="1394">
        <f t="shared" si="0"/>
        <v>672</v>
      </c>
      <c r="J25" s="1314">
        <f t="shared" si="0"/>
        <v>846</v>
      </c>
      <c r="K25" s="1328">
        <f t="shared" si="3"/>
        <v>125.89285714285714</v>
      </c>
    </row>
    <row r="26" spans="1:11">
      <c r="A26" s="1310" t="s">
        <v>3006</v>
      </c>
      <c r="B26" s="1311" t="s">
        <v>3007</v>
      </c>
      <c r="C26" s="1317"/>
      <c r="D26" s="1317"/>
      <c r="E26" s="1318" t="e">
        <f t="shared" si="1"/>
        <v>#DIV/0!</v>
      </c>
      <c r="F26" s="1317">
        <v>24</v>
      </c>
      <c r="G26" s="1317">
        <v>6</v>
      </c>
      <c r="H26" s="1318">
        <f t="shared" si="2"/>
        <v>25</v>
      </c>
      <c r="I26" s="1394">
        <f t="shared" si="0"/>
        <v>24</v>
      </c>
      <c r="J26" s="1314">
        <f t="shared" si="0"/>
        <v>6</v>
      </c>
      <c r="K26" s="1328">
        <f t="shared" si="3"/>
        <v>25</v>
      </c>
    </row>
    <row r="27" spans="1:11">
      <c r="A27" s="1310" t="s">
        <v>3008</v>
      </c>
      <c r="B27" s="1311" t="s">
        <v>4480</v>
      </c>
      <c r="C27" s="1317"/>
      <c r="D27" s="1317"/>
      <c r="E27" s="1318" t="e">
        <f t="shared" si="1"/>
        <v>#DIV/0!</v>
      </c>
      <c r="F27" s="1317">
        <v>18</v>
      </c>
      <c r="G27" s="1317">
        <v>12</v>
      </c>
      <c r="H27" s="1318">
        <f t="shared" si="2"/>
        <v>66.666666666666657</v>
      </c>
      <c r="I27" s="1394">
        <f t="shared" si="0"/>
        <v>18</v>
      </c>
      <c r="J27" s="1314">
        <f t="shared" si="0"/>
        <v>12</v>
      </c>
      <c r="K27" s="1328">
        <f t="shared" si="3"/>
        <v>66.666666666666657</v>
      </c>
    </row>
    <row r="28" spans="1:11">
      <c r="A28" s="1310" t="s">
        <v>4481</v>
      </c>
      <c r="B28" s="1311" t="s">
        <v>4482</v>
      </c>
      <c r="C28" s="1317"/>
      <c r="D28" s="1317"/>
      <c r="E28" s="1318" t="e">
        <f t="shared" si="1"/>
        <v>#DIV/0!</v>
      </c>
      <c r="F28" s="1317">
        <v>60</v>
      </c>
      <c r="G28" s="1317">
        <v>51</v>
      </c>
      <c r="H28" s="1318">
        <f t="shared" si="2"/>
        <v>85</v>
      </c>
      <c r="I28" s="1394">
        <f t="shared" si="0"/>
        <v>60</v>
      </c>
      <c r="J28" s="1314">
        <f t="shared" si="0"/>
        <v>51</v>
      </c>
      <c r="K28" s="1328">
        <f t="shared" si="3"/>
        <v>85</v>
      </c>
    </row>
    <row r="29" spans="1:11">
      <c r="A29" s="1310" t="s">
        <v>4483</v>
      </c>
      <c r="B29" s="1311" t="s">
        <v>4484</v>
      </c>
      <c r="C29" s="1317"/>
      <c r="D29" s="1317"/>
      <c r="E29" s="1318" t="e">
        <f t="shared" si="1"/>
        <v>#DIV/0!</v>
      </c>
      <c r="F29" s="1317">
        <v>207</v>
      </c>
      <c r="G29" s="1317">
        <v>236</v>
      </c>
      <c r="H29" s="1318">
        <f t="shared" si="2"/>
        <v>114.00966183574879</v>
      </c>
      <c r="I29" s="1394">
        <f t="shared" si="0"/>
        <v>207</v>
      </c>
      <c r="J29" s="1314">
        <f t="shared" si="0"/>
        <v>236</v>
      </c>
      <c r="K29" s="1328">
        <f t="shared" si="3"/>
        <v>114.00966183574879</v>
      </c>
    </row>
    <row r="30" spans="1:11" ht="18.75" customHeight="1">
      <c r="A30" s="1310" t="s">
        <v>4485</v>
      </c>
      <c r="B30" s="1311" t="s">
        <v>4486</v>
      </c>
      <c r="C30" s="1317"/>
      <c r="D30" s="1317"/>
      <c r="E30" s="1318" t="e">
        <f t="shared" si="1"/>
        <v>#DIV/0!</v>
      </c>
      <c r="F30" s="1317">
        <v>3</v>
      </c>
      <c r="G30" s="1317">
        <v>1</v>
      </c>
      <c r="H30" s="1318">
        <f t="shared" si="2"/>
        <v>33.333333333333329</v>
      </c>
      <c r="I30" s="1394">
        <f t="shared" si="0"/>
        <v>3</v>
      </c>
      <c r="J30" s="1314">
        <f t="shared" si="0"/>
        <v>1</v>
      </c>
      <c r="K30" s="1328">
        <f t="shared" si="3"/>
        <v>33.333333333333329</v>
      </c>
    </row>
    <row r="31" spans="1:11">
      <c r="A31" s="1310" t="s">
        <v>4487</v>
      </c>
      <c r="B31" s="1311" t="s">
        <v>2286</v>
      </c>
      <c r="C31" s="1317"/>
      <c r="D31" s="1317"/>
      <c r="E31" s="1318" t="e">
        <f t="shared" si="1"/>
        <v>#DIV/0!</v>
      </c>
      <c r="F31" s="1317">
        <v>3</v>
      </c>
      <c r="G31" s="1317">
        <v>3</v>
      </c>
      <c r="H31" s="1318">
        <f t="shared" si="2"/>
        <v>100</v>
      </c>
      <c r="I31" s="1394">
        <f t="shared" si="0"/>
        <v>3</v>
      </c>
      <c r="J31" s="1314">
        <f t="shared" si="0"/>
        <v>3</v>
      </c>
      <c r="K31" s="1328">
        <f t="shared" si="3"/>
        <v>100</v>
      </c>
    </row>
    <row r="32" spans="1:11">
      <c r="A32" s="1310" t="s">
        <v>2287</v>
      </c>
      <c r="B32" s="1311" t="s">
        <v>2288</v>
      </c>
      <c r="C32" s="1317"/>
      <c r="D32" s="1317"/>
      <c r="E32" s="1318" t="e">
        <f t="shared" si="1"/>
        <v>#DIV/0!</v>
      </c>
      <c r="F32" s="1317">
        <v>126</v>
      </c>
      <c r="G32" s="1317">
        <v>137</v>
      </c>
      <c r="H32" s="1318">
        <f t="shared" si="2"/>
        <v>108.73015873015872</v>
      </c>
      <c r="I32" s="1394">
        <f t="shared" si="0"/>
        <v>126</v>
      </c>
      <c r="J32" s="1314">
        <f t="shared" si="0"/>
        <v>137</v>
      </c>
      <c r="K32" s="1328">
        <f t="shared" si="3"/>
        <v>108.73015873015872</v>
      </c>
    </row>
    <row r="33" spans="1:11">
      <c r="A33" s="1310" t="s">
        <v>1852</v>
      </c>
      <c r="B33" s="1311" t="s">
        <v>1853</v>
      </c>
      <c r="C33" s="1317"/>
      <c r="D33" s="1317"/>
      <c r="E33" s="1318" t="e">
        <f t="shared" si="1"/>
        <v>#DIV/0!</v>
      </c>
      <c r="F33" s="1317">
        <v>4</v>
      </c>
      <c r="G33" s="1317">
        <v>12</v>
      </c>
      <c r="H33" s="1318">
        <f t="shared" si="2"/>
        <v>300</v>
      </c>
      <c r="I33" s="1394">
        <f t="shared" si="0"/>
        <v>4</v>
      </c>
      <c r="J33" s="1314">
        <f t="shared" si="0"/>
        <v>12</v>
      </c>
      <c r="K33" s="1328">
        <f t="shared" si="3"/>
        <v>300</v>
      </c>
    </row>
    <row r="34" spans="1:11">
      <c r="A34" s="1310" t="s">
        <v>4206</v>
      </c>
      <c r="B34" s="1311" t="s">
        <v>2289</v>
      </c>
      <c r="C34" s="1317"/>
      <c r="D34" s="1317"/>
      <c r="E34" s="1318" t="e">
        <f t="shared" si="1"/>
        <v>#DIV/0!</v>
      </c>
      <c r="F34" s="1317">
        <v>31</v>
      </c>
      <c r="G34" s="1317">
        <v>32</v>
      </c>
      <c r="H34" s="1318">
        <f t="shared" si="2"/>
        <v>103.2258064516129</v>
      </c>
      <c r="I34" s="1394">
        <f t="shared" si="0"/>
        <v>31</v>
      </c>
      <c r="J34" s="1314">
        <f t="shared" si="0"/>
        <v>32</v>
      </c>
      <c r="K34" s="1328">
        <f t="shared" si="3"/>
        <v>103.2258064516129</v>
      </c>
    </row>
    <row r="35" spans="1:11">
      <c r="A35" s="1310" t="s">
        <v>2290</v>
      </c>
      <c r="B35" s="1311" t="s">
        <v>2291</v>
      </c>
      <c r="C35" s="1317"/>
      <c r="D35" s="1317"/>
      <c r="E35" s="1318" t="e">
        <f t="shared" si="1"/>
        <v>#DIV/0!</v>
      </c>
      <c r="F35" s="1317">
        <v>116</v>
      </c>
      <c r="G35" s="1317">
        <v>164</v>
      </c>
      <c r="H35" s="1318">
        <f t="shared" si="2"/>
        <v>141.37931034482759</v>
      </c>
      <c r="I35" s="1394">
        <f t="shared" si="0"/>
        <v>116</v>
      </c>
      <c r="J35" s="1314">
        <f t="shared" si="0"/>
        <v>164</v>
      </c>
      <c r="K35" s="1328">
        <f t="shared" si="3"/>
        <v>141.37931034482759</v>
      </c>
    </row>
    <row r="36" spans="1:11">
      <c r="A36" s="1310" t="s">
        <v>2292</v>
      </c>
      <c r="B36" s="1311" t="s">
        <v>2293</v>
      </c>
      <c r="C36" s="1317"/>
      <c r="D36" s="1317"/>
      <c r="E36" s="1318" t="e">
        <f t="shared" si="1"/>
        <v>#DIV/0!</v>
      </c>
      <c r="F36" s="1317">
        <v>14</v>
      </c>
      <c r="G36" s="1317">
        <v>5</v>
      </c>
      <c r="H36" s="1318">
        <f t="shared" si="2"/>
        <v>35.714285714285715</v>
      </c>
      <c r="I36" s="1394">
        <f t="shared" si="0"/>
        <v>14</v>
      </c>
      <c r="J36" s="1314">
        <f t="shared" si="0"/>
        <v>5</v>
      </c>
      <c r="K36" s="1328">
        <f t="shared" si="3"/>
        <v>35.714285714285715</v>
      </c>
    </row>
    <row r="37" spans="1:11">
      <c r="A37" s="1310" t="s">
        <v>2294</v>
      </c>
      <c r="B37" s="1311" t="s">
        <v>2295</v>
      </c>
      <c r="C37" s="1317"/>
      <c r="D37" s="1317"/>
      <c r="E37" s="1318" t="e">
        <f t="shared" si="1"/>
        <v>#DIV/0!</v>
      </c>
      <c r="F37" s="1317">
        <v>425</v>
      </c>
      <c r="G37" s="1317">
        <v>453</v>
      </c>
      <c r="H37" s="1318">
        <f t="shared" si="2"/>
        <v>106.58823529411765</v>
      </c>
      <c r="I37" s="1394">
        <f t="shared" si="0"/>
        <v>425</v>
      </c>
      <c r="J37" s="1314">
        <f t="shared" si="0"/>
        <v>453</v>
      </c>
      <c r="K37" s="1328">
        <f t="shared" si="3"/>
        <v>106.58823529411765</v>
      </c>
    </row>
    <row r="38" spans="1:11" ht="17.25" customHeight="1">
      <c r="A38" s="1310" t="s">
        <v>1856</v>
      </c>
      <c r="B38" s="1311" t="s">
        <v>2296</v>
      </c>
      <c r="C38" s="1317"/>
      <c r="D38" s="1317"/>
      <c r="E38" s="1318" t="e">
        <f t="shared" si="1"/>
        <v>#DIV/0!</v>
      </c>
      <c r="F38" s="1317">
        <v>18</v>
      </c>
      <c r="G38" s="1317">
        <v>9</v>
      </c>
      <c r="H38" s="1318">
        <f t="shared" si="2"/>
        <v>50</v>
      </c>
      <c r="I38" s="1394">
        <f t="shared" si="0"/>
        <v>18</v>
      </c>
      <c r="J38" s="1314">
        <f t="shared" si="0"/>
        <v>9</v>
      </c>
      <c r="K38" s="1328">
        <f t="shared" si="3"/>
        <v>50</v>
      </c>
    </row>
    <row r="39" spans="1:11" ht="17.25" customHeight="1">
      <c r="A39" s="1310" t="s">
        <v>2297</v>
      </c>
      <c r="B39" s="1311" t="s">
        <v>2298</v>
      </c>
      <c r="C39" s="1317"/>
      <c r="D39" s="1317"/>
      <c r="E39" s="1318" t="e">
        <f t="shared" si="1"/>
        <v>#DIV/0!</v>
      </c>
      <c r="F39" s="1317">
        <v>26</v>
      </c>
      <c r="G39" s="1317">
        <v>6</v>
      </c>
      <c r="H39" s="1318">
        <f t="shared" si="2"/>
        <v>23.076923076923077</v>
      </c>
      <c r="I39" s="1394">
        <f t="shared" si="0"/>
        <v>26</v>
      </c>
      <c r="J39" s="1314">
        <f t="shared" si="0"/>
        <v>6</v>
      </c>
      <c r="K39" s="1328">
        <f t="shared" si="3"/>
        <v>23.076923076923077</v>
      </c>
    </row>
    <row r="40" spans="1:11">
      <c r="A40" s="1310" t="s">
        <v>2299</v>
      </c>
      <c r="B40" s="1311" t="s">
        <v>2300</v>
      </c>
      <c r="C40" s="1317"/>
      <c r="D40" s="1317"/>
      <c r="E40" s="1318" t="e">
        <f t="shared" si="1"/>
        <v>#DIV/0!</v>
      </c>
      <c r="F40" s="1317">
        <v>37</v>
      </c>
      <c r="G40" s="1317">
        <v>48</v>
      </c>
      <c r="H40" s="1318">
        <f t="shared" si="2"/>
        <v>129.72972972972974</v>
      </c>
      <c r="I40" s="1394">
        <f t="shared" si="0"/>
        <v>37</v>
      </c>
      <c r="J40" s="1314">
        <f t="shared" si="0"/>
        <v>48</v>
      </c>
      <c r="K40" s="1328">
        <f t="shared" si="3"/>
        <v>129.72972972972974</v>
      </c>
    </row>
    <row r="41" spans="1:11" ht="25.5" customHeight="1">
      <c r="A41" s="1310" t="s">
        <v>849</v>
      </c>
      <c r="B41" s="1311" t="s">
        <v>850</v>
      </c>
      <c r="C41" s="1317"/>
      <c r="D41" s="1317"/>
      <c r="E41" s="1318" t="e">
        <f t="shared" si="1"/>
        <v>#DIV/0!</v>
      </c>
      <c r="F41" s="1317">
        <v>833</v>
      </c>
      <c r="G41" s="1317">
        <v>928</v>
      </c>
      <c r="H41" s="1318">
        <f t="shared" si="2"/>
        <v>111.40456182472988</v>
      </c>
      <c r="I41" s="1394">
        <f t="shared" si="0"/>
        <v>833</v>
      </c>
      <c r="J41" s="1414">
        <f t="shared" si="0"/>
        <v>928</v>
      </c>
      <c r="K41" s="1328">
        <f t="shared" si="3"/>
        <v>111.40456182472988</v>
      </c>
    </row>
    <row r="42" spans="1:11" ht="25.5" customHeight="1">
      <c r="A42" s="1310" t="s">
        <v>531</v>
      </c>
      <c r="B42" s="1311" t="s">
        <v>532</v>
      </c>
      <c r="C42" s="1317"/>
      <c r="D42" s="1317"/>
      <c r="E42" s="1318" t="e">
        <f t="shared" si="1"/>
        <v>#DIV/0!</v>
      </c>
      <c r="F42" s="1319">
        <v>691</v>
      </c>
      <c r="G42" s="1319">
        <v>709</v>
      </c>
      <c r="H42" s="1318">
        <f t="shared" si="2"/>
        <v>102.60492040520984</v>
      </c>
      <c r="I42" s="1394">
        <f t="shared" si="0"/>
        <v>691</v>
      </c>
      <c r="J42" s="1314">
        <f t="shared" si="0"/>
        <v>709</v>
      </c>
      <c r="K42" s="1328">
        <f t="shared" si="3"/>
        <v>102.60492040520984</v>
      </c>
    </row>
    <row r="43" spans="1:11" ht="25.5" customHeight="1">
      <c r="A43" s="1310" t="s">
        <v>621</v>
      </c>
      <c r="B43" s="1311" t="s">
        <v>622</v>
      </c>
      <c r="C43" s="1317"/>
      <c r="D43" s="1317"/>
      <c r="E43" s="1318" t="e">
        <f t="shared" si="1"/>
        <v>#DIV/0!</v>
      </c>
      <c r="F43" s="1319">
        <v>72</v>
      </c>
      <c r="G43" s="1319">
        <v>86</v>
      </c>
      <c r="H43" s="1318">
        <f t="shared" si="2"/>
        <v>119.44444444444444</v>
      </c>
      <c r="I43" s="1394">
        <f t="shared" si="0"/>
        <v>72</v>
      </c>
      <c r="J43" s="1314">
        <f t="shared" si="0"/>
        <v>86</v>
      </c>
      <c r="K43" s="1328">
        <f t="shared" si="3"/>
        <v>119.44444444444444</v>
      </c>
    </row>
    <row r="44" spans="1:11" ht="25.5" customHeight="1">
      <c r="A44" s="1310" t="s">
        <v>534</v>
      </c>
      <c r="B44" s="1311" t="s">
        <v>535</v>
      </c>
      <c r="C44" s="1317"/>
      <c r="D44" s="1317"/>
      <c r="E44" s="1318" t="e">
        <f t="shared" si="1"/>
        <v>#DIV/0!</v>
      </c>
      <c r="F44" s="1319">
        <v>33</v>
      </c>
      <c r="G44" s="1319">
        <v>12</v>
      </c>
      <c r="H44" s="1318">
        <f t="shared" si="2"/>
        <v>36.363636363636367</v>
      </c>
      <c r="I44" s="1394">
        <f t="shared" si="0"/>
        <v>33</v>
      </c>
      <c r="J44" s="1314">
        <f t="shared" si="0"/>
        <v>12</v>
      </c>
      <c r="K44" s="1328">
        <f t="shared" si="3"/>
        <v>36.363636363636367</v>
      </c>
    </row>
    <row r="45" spans="1:11" ht="25.5" customHeight="1">
      <c r="A45" s="1310" t="s">
        <v>536</v>
      </c>
      <c r="B45" s="1311" t="s">
        <v>537</v>
      </c>
      <c r="C45" s="1317"/>
      <c r="D45" s="1317"/>
      <c r="E45" s="1318" t="e">
        <f t="shared" si="1"/>
        <v>#DIV/0!</v>
      </c>
      <c r="F45" s="1319">
        <v>815</v>
      </c>
      <c r="G45" s="1319">
        <v>893</v>
      </c>
      <c r="H45" s="1318">
        <f t="shared" si="2"/>
        <v>109.57055214723925</v>
      </c>
      <c r="I45" s="1394">
        <f t="shared" ref="I45:J71" si="4">C45+F45</f>
        <v>815</v>
      </c>
      <c r="J45" s="1314">
        <f t="shared" si="4"/>
        <v>893</v>
      </c>
      <c r="K45" s="1328">
        <f t="shared" si="3"/>
        <v>109.57055214723925</v>
      </c>
    </row>
    <row r="46" spans="1:11" ht="25.5" customHeight="1">
      <c r="A46" s="1310" t="s">
        <v>2585</v>
      </c>
      <c r="B46" s="1311" t="s">
        <v>1943</v>
      </c>
      <c r="C46" s="1317"/>
      <c r="D46" s="1317"/>
      <c r="E46" s="1318" t="e">
        <f t="shared" si="1"/>
        <v>#DIV/0!</v>
      </c>
      <c r="F46" s="1319">
        <v>40</v>
      </c>
      <c r="G46" s="1319">
        <v>11</v>
      </c>
      <c r="H46" s="1318">
        <f t="shared" si="2"/>
        <v>27.500000000000004</v>
      </c>
      <c r="I46" s="1394">
        <f t="shared" si="4"/>
        <v>40</v>
      </c>
      <c r="J46" s="1314">
        <f t="shared" si="4"/>
        <v>11</v>
      </c>
      <c r="K46" s="1328">
        <f t="shared" si="3"/>
        <v>27.500000000000004</v>
      </c>
    </row>
    <row r="47" spans="1:11" ht="25.5" customHeight="1">
      <c r="A47" s="1310" t="s">
        <v>807</v>
      </c>
      <c r="B47" s="1311" t="s">
        <v>808</v>
      </c>
      <c r="C47" s="1317"/>
      <c r="D47" s="1317"/>
      <c r="E47" s="1318" t="e">
        <f t="shared" si="1"/>
        <v>#DIV/0!</v>
      </c>
      <c r="F47" s="1324">
        <v>261</v>
      </c>
      <c r="G47" s="1324">
        <v>330</v>
      </c>
      <c r="H47" s="1318">
        <f t="shared" si="2"/>
        <v>126.43678160919541</v>
      </c>
      <c r="I47" s="1394">
        <f t="shared" si="4"/>
        <v>261</v>
      </c>
      <c r="J47" s="1414">
        <f t="shared" si="4"/>
        <v>330</v>
      </c>
      <c r="K47" s="1328">
        <f t="shared" si="3"/>
        <v>126.43678160919541</v>
      </c>
    </row>
    <row r="48" spans="1:11" ht="25.5" customHeight="1">
      <c r="A48" s="1310" t="s">
        <v>1944</v>
      </c>
      <c r="B48" s="1311" t="s">
        <v>4205</v>
      </c>
      <c r="C48" s="1317"/>
      <c r="D48" s="1317"/>
      <c r="E48" s="1318" t="e">
        <f t="shared" si="1"/>
        <v>#DIV/0!</v>
      </c>
      <c r="F48" s="1324">
        <v>3</v>
      </c>
      <c r="G48" s="1324">
        <v>1</v>
      </c>
      <c r="H48" s="1318">
        <f t="shared" si="2"/>
        <v>33.333333333333329</v>
      </c>
      <c r="I48" s="1394">
        <f t="shared" si="4"/>
        <v>3</v>
      </c>
      <c r="J48" s="1314">
        <f t="shared" si="4"/>
        <v>1</v>
      </c>
      <c r="K48" s="1328">
        <f t="shared" si="3"/>
        <v>33.333333333333329</v>
      </c>
    </row>
    <row r="49" spans="1:11" ht="25.5" customHeight="1">
      <c r="A49" s="1310" t="s">
        <v>1945</v>
      </c>
      <c r="B49" s="1311" t="s">
        <v>1946</v>
      </c>
      <c r="C49" s="1317"/>
      <c r="D49" s="1317"/>
      <c r="E49" s="1318" t="e">
        <f t="shared" si="1"/>
        <v>#DIV/0!</v>
      </c>
      <c r="F49" s="1324">
        <v>1</v>
      </c>
      <c r="G49" s="1324"/>
      <c r="H49" s="1318">
        <f t="shared" si="2"/>
        <v>0</v>
      </c>
      <c r="I49" s="1394">
        <f t="shared" si="4"/>
        <v>1</v>
      </c>
      <c r="J49" s="1314">
        <f t="shared" si="4"/>
        <v>0</v>
      </c>
      <c r="K49" s="1328">
        <f t="shared" si="3"/>
        <v>0</v>
      </c>
    </row>
    <row r="50" spans="1:11" ht="25.5" customHeight="1">
      <c r="A50" s="1310" t="s">
        <v>1947</v>
      </c>
      <c r="B50" s="1311" t="s">
        <v>1948</v>
      </c>
      <c r="C50" s="1317"/>
      <c r="D50" s="1317"/>
      <c r="E50" s="1318" t="e">
        <f t="shared" si="1"/>
        <v>#DIV/0!</v>
      </c>
      <c r="F50" s="1324">
        <v>436</v>
      </c>
      <c r="G50" s="1324">
        <v>470</v>
      </c>
      <c r="H50" s="1318">
        <f t="shared" si="2"/>
        <v>107.79816513761469</v>
      </c>
      <c r="I50" s="1394">
        <f t="shared" si="4"/>
        <v>436</v>
      </c>
      <c r="J50" s="1314">
        <f t="shared" si="4"/>
        <v>470</v>
      </c>
      <c r="K50" s="1328">
        <f t="shared" si="3"/>
        <v>107.79816513761469</v>
      </c>
    </row>
    <row r="51" spans="1:11" ht="25.5" customHeight="1">
      <c r="A51" s="1310" t="s">
        <v>1854</v>
      </c>
      <c r="B51" s="1311" t="s">
        <v>1949</v>
      </c>
      <c r="C51" s="1317"/>
      <c r="D51" s="1317"/>
      <c r="E51" s="1318" t="e">
        <f t="shared" si="1"/>
        <v>#DIV/0!</v>
      </c>
      <c r="F51" s="1324">
        <v>11</v>
      </c>
      <c r="G51" s="1324"/>
      <c r="H51" s="1318">
        <f t="shared" si="2"/>
        <v>0</v>
      </c>
      <c r="I51" s="1394">
        <f t="shared" si="4"/>
        <v>11</v>
      </c>
      <c r="J51" s="1314">
        <f t="shared" si="4"/>
        <v>0</v>
      </c>
      <c r="K51" s="1328">
        <f t="shared" si="3"/>
        <v>0</v>
      </c>
    </row>
    <row r="52" spans="1:11" ht="25.5" customHeight="1">
      <c r="A52" s="1310" t="s">
        <v>1844</v>
      </c>
      <c r="B52" s="1311" t="s">
        <v>1845</v>
      </c>
      <c r="C52" s="1317"/>
      <c r="D52" s="1317"/>
      <c r="E52" s="1318" t="e">
        <f t="shared" si="1"/>
        <v>#DIV/0!</v>
      </c>
      <c r="F52" s="1324">
        <v>2</v>
      </c>
      <c r="G52" s="1324"/>
      <c r="H52" s="1318">
        <f t="shared" si="2"/>
        <v>0</v>
      </c>
      <c r="I52" s="1394">
        <f t="shared" si="4"/>
        <v>2</v>
      </c>
      <c r="J52" s="1314">
        <f t="shared" si="4"/>
        <v>0</v>
      </c>
      <c r="K52" s="1328">
        <f t="shared" si="3"/>
        <v>0</v>
      </c>
    </row>
    <row r="53" spans="1:11" ht="25.5" customHeight="1">
      <c r="A53" s="1310" t="s">
        <v>1846</v>
      </c>
      <c r="B53" s="1311" t="s">
        <v>4168</v>
      </c>
      <c r="C53" s="1317"/>
      <c r="D53" s="1317"/>
      <c r="E53" s="1318" t="e">
        <f t="shared" si="1"/>
        <v>#DIV/0!</v>
      </c>
      <c r="F53" s="1324">
        <v>494</v>
      </c>
      <c r="G53" s="1324">
        <v>497</v>
      </c>
      <c r="H53" s="1318">
        <f t="shared" si="2"/>
        <v>100.60728744939271</v>
      </c>
      <c r="I53" s="1394">
        <f t="shared" si="4"/>
        <v>494</v>
      </c>
      <c r="J53" s="1414">
        <f t="shared" si="4"/>
        <v>497</v>
      </c>
      <c r="K53" s="1328">
        <f t="shared" si="3"/>
        <v>100.60728744939271</v>
      </c>
    </row>
    <row r="54" spans="1:11" ht="25.5" customHeight="1">
      <c r="A54" s="1310" t="s">
        <v>837</v>
      </c>
      <c r="B54" s="1311" t="s">
        <v>838</v>
      </c>
      <c r="C54" s="1317"/>
      <c r="D54" s="1317"/>
      <c r="E54" s="1318" t="e">
        <f t="shared" si="1"/>
        <v>#DIV/0!</v>
      </c>
      <c r="F54" s="1324">
        <v>167</v>
      </c>
      <c r="G54" s="1324">
        <v>99</v>
      </c>
      <c r="H54" s="1318">
        <f t="shared" si="2"/>
        <v>59.281437125748504</v>
      </c>
      <c r="I54" s="1394">
        <f t="shared" si="4"/>
        <v>167</v>
      </c>
      <c r="J54" s="1414">
        <f t="shared" si="4"/>
        <v>99</v>
      </c>
      <c r="K54" s="1328">
        <f t="shared" si="3"/>
        <v>59.281437125748504</v>
      </c>
    </row>
    <row r="55" spans="1:11" ht="25.5" customHeight="1">
      <c r="A55" s="1310" t="s">
        <v>1950</v>
      </c>
      <c r="B55" s="1311" t="s">
        <v>1951</v>
      </c>
      <c r="C55" s="1317"/>
      <c r="D55" s="1317"/>
      <c r="E55" s="1318" t="e">
        <f t="shared" si="1"/>
        <v>#DIV/0!</v>
      </c>
      <c r="F55" s="1324">
        <v>1</v>
      </c>
      <c r="G55" s="1324"/>
      <c r="H55" s="1318">
        <f t="shared" si="2"/>
        <v>0</v>
      </c>
      <c r="I55" s="1394">
        <f t="shared" si="4"/>
        <v>1</v>
      </c>
      <c r="J55" s="1414">
        <f t="shared" si="4"/>
        <v>0</v>
      </c>
      <c r="K55" s="1328">
        <f t="shared" si="3"/>
        <v>0</v>
      </c>
    </row>
    <row r="56" spans="1:11" ht="25.5" customHeight="1">
      <c r="A56" s="1310" t="s">
        <v>1645</v>
      </c>
      <c r="B56" s="1311" t="s">
        <v>1646</v>
      </c>
      <c r="C56" s="1317"/>
      <c r="D56" s="1317"/>
      <c r="E56" s="1318" t="e">
        <f t="shared" si="1"/>
        <v>#DIV/0!</v>
      </c>
      <c r="F56" s="1324">
        <v>597</v>
      </c>
      <c r="G56" s="1324">
        <v>608</v>
      </c>
      <c r="H56" s="1318">
        <f t="shared" si="2"/>
        <v>101.8425460636516</v>
      </c>
      <c r="I56" s="1394">
        <f t="shared" si="4"/>
        <v>597</v>
      </c>
      <c r="J56" s="1414">
        <f t="shared" si="4"/>
        <v>608</v>
      </c>
      <c r="K56" s="1328">
        <f t="shared" si="3"/>
        <v>101.8425460636516</v>
      </c>
    </row>
    <row r="57" spans="1:11" ht="25.5" customHeight="1">
      <c r="A57" s="1310" t="s">
        <v>1647</v>
      </c>
      <c r="B57" s="1311" t="s">
        <v>1648</v>
      </c>
      <c r="C57" s="1317"/>
      <c r="D57" s="1317"/>
      <c r="E57" s="1318" t="e">
        <f t="shared" si="1"/>
        <v>#DIV/0!</v>
      </c>
      <c r="F57" s="1324">
        <v>707</v>
      </c>
      <c r="G57" s="1324">
        <v>927</v>
      </c>
      <c r="H57" s="1318">
        <f t="shared" si="2"/>
        <v>131.11739745403113</v>
      </c>
      <c r="I57" s="1394">
        <f t="shared" si="4"/>
        <v>707</v>
      </c>
      <c r="J57" s="1414">
        <f t="shared" si="4"/>
        <v>927</v>
      </c>
      <c r="K57" s="1328">
        <f t="shared" si="3"/>
        <v>131.11739745403113</v>
      </c>
    </row>
    <row r="58" spans="1:11" ht="25.5" customHeight="1">
      <c r="A58" s="1310" t="s">
        <v>4184</v>
      </c>
      <c r="B58" s="1311" t="s">
        <v>4185</v>
      </c>
      <c r="C58" s="1317"/>
      <c r="D58" s="1317"/>
      <c r="E58" s="1318" t="e">
        <f t="shared" si="1"/>
        <v>#DIV/0!</v>
      </c>
      <c r="F58" s="1324">
        <v>989</v>
      </c>
      <c r="G58" s="1324">
        <v>1187</v>
      </c>
      <c r="H58" s="1318">
        <f t="shared" si="2"/>
        <v>120.02022244691608</v>
      </c>
      <c r="I58" s="1394">
        <f t="shared" si="4"/>
        <v>989</v>
      </c>
      <c r="J58" s="1414">
        <f t="shared" si="4"/>
        <v>1187</v>
      </c>
      <c r="K58" s="1328">
        <f t="shared" si="3"/>
        <v>120.02022244691608</v>
      </c>
    </row>
    <row r="59" spans="1:11" ht="25.5" customHeight="1">
      <c r="A59" s="1310" t="s">
        <v>4186</v>
      </c>
      <c r="B59" s="1311" t="s">
        <v>4187</v>
      </c>
      <c r="C59" s="1317"/>
      <c r="D59" s="1317"/>
      <c r="E59" s="1318" t="e">
        <f t="shared" si="1"/>
        <v>#DIV/0!</v>
      </c>
      <c r="F59" s="1324">
        <v>19</v>
      </c>
      <c r="G59" s="1324">
        <v>9</v>
      </c>
      <c r="H59" s="1318">
        <f t="shared" si="2"/>
        <v>47.368421052631575</v>
      </c>
      <c r="I59" s="1394">
        <f t="shared" si="4"/>
        <v>19</v>
      </c>
      <c r="J59" s="1314">
        <f t="shared" si="4"/>
        <v>9</v>
      </c>
      <c r="K59" s="1328">
        <f t="shared" si="3"/>
        <v>47.368421052631575</v>
      </c>
    </row>
    <row r="60" spans="1:11" ht="25.5" customHeight="1">
      <c r="A60" s="1310" t="s">
        <v>1649</v>
      </c>
      <c r="B60" s="1311" t="s">
        <v>524</v>
      </c>
      <c r="C60" s="1317"/>
      <c r="D60" s="1317"/>
      <c r="E60" s="1318" t="e">
        <f t="shared" si="1"/>
        <v>#DIV/0!</v>
      </c>
      <c r="F60" s="1324">
        <v>1345</v>
      </c>
      <c r="G60" s="1324">
        <v>1635</v>
      </c>
      <c r="H60" s="1318">
        <f t="shared" si="2"/>
        <v>121.56133828996283</v>
      </c>
      <c r="I60" s="1394">
        <f t="shared" si="4"/>
        <v>1345</v>
      </c>
      <c r="J60" s="1414">
        <f t="shared" si="4"/>
        <v>1635</v>
      </c>
      <c r="K60" s="1328">
        <f t="shared" si="3"/>
        <v>121.56133828996283</v>
      </c>
    </row>
    <row r="61" spans="1:11" ht="25.5" customHeight="1">
      <c r="A61" s="1310" t="s">
        <v>525</v>
      </c>
      <c r="B61" s="1311" t="s">
        <v>526</v>
      </c>
      <c r="C61" s="1317"/>
      <c r="D61" s="1317"/>
      <c r="E61" s="1318" t="e">
        <f t="shared" si="1"/>
        <v>#DIV/0!</v>
      </c>
      <c r="F61" s="1324">
        <v>1009</v>
      </c>
      <c r="G61" s="1324">
        <v>1311</v>
      </c>
      <c r="H61" s="1318">
        <f t="shared" si="2"/>
        <v>129.93062438057484</v>
      </c>
      <c r="I61" s="1394">
        <f t="shared" si="4"/>
        <v>1009</v>
      </c>
      <c r="J61" s="1414">
        <f t="shared" si="4"/>
        <v>1311</v>
      </c>
      <c r="K61" s="1328">
        <f t="shared" si="3"/>
        <v>129.93062438057484</v>
      </c>
    </row>
    <row r="62" spans="1:11" ht="25.5" customHeight="1">
      <c r="A62" s="1310" t="s">
        <v>527</v>
      </c>
      <c r="B62" s="1311" t="s">
        <v>528</v>
      </c>
      <c r="C62" s="1317"/>
      <c r="D62" s="1317"/>
      <c r="E62" s="1318" t="e">
        <f t="shared" si="1"/>
        <v>#DIV/0!</v>
      </c>
      <c r="F62" s="1324">
        <v>1679</v>
      </c>
      <c r="G62" s="1324">
        <v>1991</v>
      </c>
      <c r="H62" s="1318">
        <f t="shared" si="2"/>
        <v>118.58248957712925</v>
      </c>
      <c r="I62" s="1394">
        <f t="shared" si="4"/>
        <v>1679</v>
      </c>
      <c r="J62" s="1414">
        <f t="shared" si="4"/>
        <v>1991</v>
      </c>
      <c r="K62" s="1328">
        <f t="shared" si="3"/>
        <v>118.58248957712925</v>
      </c>
    </row>
    <row r="63" spans="1:11" ht="25.5" customHeight="1">
      <c r="A63" s="1310" t="s">
        <v>4190</v>
      </c>
      <c r="B63" s="1311" t="s">
        <v>4191</v>
      </c>
      <c r="C63" s="1317"/>
      <c r="D63" s="1317"/>
      <c r="E63" s="1318" t="e">
        <f t="shared" si="1"/>
        <v>#DIV/0!</v>
      </c>
      <c r="F63" s="1324">
        <v>757</v>
      </c>
      <c r="G63" s="1324">
        <v>944</v>
      </c>
      <c r="H63" s="1318">
        <f t="shared" si="2"/>
        <v>124.70277410832233</v>
      </c>
      <c r="I63" s="1394">
        <f t="shared" si="4"/>
        <v>757</v>
      </c>
      <c r="J63" s="1414">
        <f t="shared" si="4"/>
        <v>944</v>
      </c>
      <c r="K63" s="1328">
        <f t="shared" si="3"/>
        <v>124.70277410832233</v>
      </c>
    </row>
    <row r="64" spans="1:11" ht="24.75" customHeight="1">
      <c r="A64" s="1310" t="s">
        <v>529</v>
      </c>
      <c r="B64" s="1311" t="s">
        <v>1952</v>
      </c>
      <c r="C64" s="1317"/>
      <c r="D64" s="1317"/>
      <c r="E64" s="1318" t="e">
        <f t="shared" si="1"/>
        <v>#DIV/0!</v>
      </c>
      <c r="F64" s="1324">
        <v>104</v>
      </c>
      <c r="G64" s="1324">
        <v>306</v>
      </c>
      <c r="H64" s="1318">
        <f t="shared" si="2"/>
        <v>294.23076923076923</v>
      </c>
      <c r="I64" s="1394">
        <f t="shared" si="4"/>
        <v>104</v>
      </c>
      <c r="J64" s="1414">
        <f t="shared" si="4"/>
        <v>306</v>
      </c>
      <c r="K64" s="1328">
        <f t="shared" si="3"/>
        <v>294.23076923076923</v>
      </c>
    </row>
    <row r="65" spans="1:11" ht="25.5">
      <c r="A65" s="1310" t="s">
        <v>4201</v>
      </c>
      <c r="B65" s="1311" t="s">
        <v>4202</v>
      </c>
      <c r="C65" s="1317"/>
      <c r="D65" s="1317"/>
      <c r="E65" s="1318" t="e">
        <f t="shared" si="1"/>
        <v>#DIV/0!</v>
      </c>
      <c r="F65" s="1324">
        <v>467</v>
      </c>
      <c r="G65" s="1324">
        <v>422</v>
      </c>
      <c r="H65" s="1318">
        <f t="shared" si="2"/>
        <v>90.364025695931488</v>
      </c>
      <c r="I65" s="1394">
        <f t="shared" si="4"/>
        <v>467</v>
      </c>
      <c r="J65" s="1414">
        <f t="shared" si="4"/>
        <v>422</v>
      </c>
      <c r="K65" s="1328">
        <f t="shared" si="3"/>
        <v>90.364025695931488</v>
      </c>
    </row>
    <row r="66" spans="1:11">
      <c r="A66" s="1310" t="s">
        <v>839</v>
      </c>
      <c r="B66" s="1311" t="s">
        <v>840</v>
      </c>
      <c r="C66" s="1317"/>
      <c r="D66" s="1317"/>
      <c r="E66" s="1318" t="e">
        <f t="shared" si="1"/>
        <v>#DIV/0!</v>
      </c>
      <c r="F66" s="1319">
        <v>1</v>
      </c>
      <c r="G66" s="1319">
        <v>1</v>
      </c>
      <c r="H66" s="1318">
        <f t="shared" si="2"/>
        <v>100</v>
      </c>
      <c r="I66" s="1394">
        <f t="shared" si="4"/>
        <v>1</v>
      </c>
      <c r="J66" s="1314">
        <f t="shared" si="4"/>
        <v>1</v>
      </c>
      <c r="K66" s="1328">
        <f t="shared" si="3"/>
        <v>100</v>
      </c>
    </row>
    <row r="67" spans="1:11">
      <c r="A67" s="1310" t="s">
        <v>4297</v>
      </c>
      <c r="B67" s="1311" t="s">
        <v>1953</v>
      </c>
      <c r="C67" s="1317"/>
      <c r="D67" s="1317"/>
      <c r="E67" s="1318" t="e">
        <f t="shared" si="1"/>
        <v>#DIV/0!</v>
      </c>
      <c r="F67" s="1319">
        <v>2</v>
      </c>
      <c r="G67" s="1319"/>
      <c r="H67" s="1318">
        <f t="shared" si="2"/>
        <v>0</v>
      </c>
      <c r="I67" s="1394">
        <f t="shared" si="4"/>
        <v>2</v>
      </c>
      <c r="J67" s="1314">
        <f t="shared" si="4"/>
        <v>0</v>
      </c>
      <c r="K67" s="1328">
        <f t="shared" si="3"/>
        <v>0</v>
      </c>
    </row>
    <row r="68" spans="1:11">
      <c r="A68" s="1310" t="s">
        <v>847</v>
      </c>
      <c r="B68" s="1311" t="s">
        <v>848</v>
      </c>
      <c r="C68" s="1317"/>
      <c r="D68" s="1317"/>
      <c r="E68" s="1318" t="e">
        <f t="shared" si="1"/>
        <v>#DIV/0!</v>
      </c>
      <c r="F68" s="1319">
        <v>126</v>
      </c>
      <c r="G68" s="1319">
        <v>149</v>
      </c>
      <c r="H68" s="1318">
        <f t="shared" si="2"/>
        <v>118.25396825396825</v>
      </c>
      <c r="I68" s="1394">
        <f t="shared" si="4"/>
        <v>126</v>
      </c>
      <c r="J68" s="1314">
        <f t="shared" si="4"/>
        <v>149</v>
      </c>
      <c r="K68" s="1328">
        <f t="shared" si="3"/>
        <v>118.25396825396825</v>
      </c>
    </row>
    <row r="69" spans="1:11">
      <c r="A69" s="1310" t="s">
        <v>1954</v>
      </c>
      <c r="B69" s="1415" t="s">
        <v>4187</v>
      </c>
      <c r="C69" s="1317"/>
      <c r="D69" s="1317"/>
      <c r="E69" s="1318" t="e">
        <f t="shared" si="1"/>
        <v>#DIV/0!</v>
      </c>
      <c r="F69" s="1319">
        <v>2</v>
      </c>
      <c r="G69" s="1319"/>
      <c r="H69" s="1318">
        <f t="shared" si="2"/>
        <v>0</v>
      </c>
      <c r="I69" s="1394">
        <f t="shared" si="4"/>
        <v>2</v>
      </c>
      <c r="J69" s="1314">
        <f t="shared" si="4"/>
        <v>0</v>
      </c>
      <c r="K69" s="1328">
        <f t="shared" si="3"/>
        <v>0</v>
      </c>
    </row>
    <row r="70" spans="1:11">
      <c r="A70" s="1310" t="s">
        <v>1217</v>
      </c>
      <c r="B70" s="1415" t="s">
        <v>1228</v>
      </c>
      <c r="C70" s="1317"/>
      <c r="D70" s="1317"/>
      <c r="E70" s="1318" t="e">
        <f t="shared" si="1"/>
        <v>#DIV/0!</v>
      </c>
      <c r="F70" s="1319">
        <v>1</v>
      </c>
      <c r="G70" s="1319"/>
      <c r="H70" s="1318">
        <f t="shared" si="2"/>
        <v>0</v>
      </c>
      <c r="I70" s="1394">
        <f t="shared" si="4"/>
        <v>1</v>
      </c>
      <c r="J70" s="1314">
        <f t="shared" si="4"/>
        <v>0</v>
      </c>
      <c r="K70" s="1328">
        <f t="shared" si="3"/>
        <v>0</v>
      </c>
    </row>
    <row r="71" spans="1:11">
      <c r="A71" s="1310" t="s">
        <v>1229</v>
      </c>
      <c r="B71" s="1415" t="s">
        <v>1230</v>
      </c>
      <c r="C71" s="1317"/>
      <c r="D71" s="1317"/>
      <c r="E71" s="1318" t="e">
        <f t="shared" si="1"/>
        <v>#DIV/0!</v>
      </c>
      <c r="F71" s="1319">
        <v>1</v>
      </c>
      <c r="G71" s="1319"/>
      <c r="H71" s="1318">
        <f t="shared" si="2"/>
        <v>0</v>
      </c>
      <c r="I71" s="1394">
        <f t="shared" si="4"/>
        <v>1</v>
      </c>
      <c r="J71" s="1314">
        <f t="shared" si="4"/>
        <v>0</v>
      </c>
      <c r="K71" s="1328">
        <f t="shared" si="3"/>
        <v>0</v>
      </c>
    </row>
    <row r="72" spans="1:11">
      <c r="A72" s="1310" t="s">
        <v>1385</v>
      </c>
      <c r="B72" s="1415" t="s">
        <v>3176</v>
      </c>
      <c r="C72" s="1317"/>
      <c r="D72" s="1317"/>
      <c r="E72" s="1318" t="e">
        <f>SUM(D72/C72*100)</f>
        <v>#DIV/0!</v>
      </c>
      <c r="F72" s="1319">
        <v>1776</v>
      </c>
      <c r="G72" s="1319">
        <v>1901</v>
      </c>
      <c r="H72" s="1318">
        <f>SUM(G72/F72*100)</f>
        <v>107.0382882882883</v>
      </c>
      <c r="I72" s="1394">
        <f t="shared" ref="I72:J77" si="5">C72+F72</f>
        <v>1776</v>
      </c>
      <c r="J72" s="1314">
        <f t="shared" si="5"/>
        <v>1901</v>
      </c>
      <c r="K72" s="1328">
        <f>SUM(J72/I72*100)</f>
        <v>107.0382882882883</v>
      </c>
    </row>
    <row r="73" spans="1:11">
      <c r="A73" s="1310" t="s">
        <v>2428</v>
      </c>
      <c r="B73" s="1415" t="s">
        <v>2429</v>
      </c>
      <c r="C73" s="1317"/>
      <c r="D73" s="1317"/>
      <c r="E73" s="1318" t="e">
        <f>SUM(D73/C73*100)</f>
        <v>#DIV/0!</v>
      </c>
      <c r="F73" s="1319"/>
      <c r="G73" s="1319">
        <v>1</v>
      </c>
      <c r="H73" s="1318" t="e">
        <f>SUM(G73/F73*100)</f>
        <v>#DIV/0!</v>
      </c>
      <c r="I73" s="1394">
        <f t="shared" si="5"/>
        <v>0</v>
      </c>
      <c r="J73" s="1314">
        <f t="shared" si="5"/>
        <v>1</v>
      </c>
      <c r="K73" s="1328" t="e">
        <f>SUM(J73/I73*100)</f>
        <v>#DIV/0!</v>
      </c>
    </row>
    <row r="74" spans="1:11">
      <c r="A74" s="1310" t="s">
        <v>81</v>
      </c>
      <c r="B74" s="1415" t="s">
        <v>82</v>
      </c>
      <c r="C74" s="1317"/>
      <c r="D74" s="1317"/>
      <c r="E74" s="1318" t="e">
        <f>SUM(D74/C74*100)</f>
        <v>#DIV/0!</v>
      </c>
      <c r="F74" s="1319"/>
      <c r="G74" s="1319">
        <v>1</v>
      </c>
      <c r="H74" s="1318" t="e">
        <f>SUM(G74/F74*100)</f>
        <v>#DIV/0!</v>
      </c>
      <c r="I74" s="1394">
        <f t="shared" si="5"/>
        <v>0</v>
      </c>
      <c r="J74" s="1314">
        <f t="shared" si="5"/>
        <v>1</v>
      </c>
      <c r="K74" s="1328" t="e">
        <f>SUM(J74/I74*100)</f>
        <v>#DIV/0!</v>
      </c>
    </row>
    <row r="75" spans="1:11">
      <c r="A75" s="1310" t="s">
        <v>5115</v>
      </c>
      <c r="B75" s="1415" t="s">
        <v>5116</v>
      </c>
      <c r="C75" s="1317"/>
      <c r="D75" s="1317"/>
      <c r="E75" s="1318" t="e">
        <f>SUM(D75/C75*100)</f>
        <v>#DIV/0!</v>
      </c>
      <c r="F75" s="1319"/>
      <c r="G75" s="1319">
        <v>2</v>
      </c>
      <c r="H75" s="1318" t="e">
        <f>SUM(G75/F75*100)</f>
        <v>#DIV/0!</v>
      </c>
      <c r="I75" s="1394">
        <f t="shared" si="5"/>
        <v>0</v>
      </c>
      <c r="J75" s="1314">
        <f t="shared" si="5"/>
        <v>2</v>
      </c>
      <c r="K75" s="1328" t="e">
        <f>SUM(J75/I75*100)</f>
        <v>#DIV/0!</v>
      </c>
    </row>
    <row r="76" spans="1:11">
      <c r="A76" s="1310"/>
      <c r="B76" s="1415"/>
      <c r="C76" s="1317"/>
      <c r="D76" s="1317"/>
      <c r="E76" s="1318" t="e">
        <f>SUM(D76/C76*100)</f>
        <v>#DIV/0!</v>
      </c>
      <c r="F76" s="1319"/>
      <c r="G76" s="1319"/>
      <c r="H76" s="1318" t="e">
        <f>SUM(G76/F76*100)</f>
        <v>#DIV/0!</v>
      </c>
      <c r="I76" s="1394">
        <f t="shared" si="5"/>
        <v>0</v>
      </c>
      <c r="J76" s="1314">
        <f t="shared" si="5"/>
        <v>0</v>
      </c>
      <c r="K76" s="1328" t="e">
        <f>SUM(J76/I76*100)</f>
        <v>#DIV/0!</v>
      </c>
    </row>
    <row r="77" spans="1:11">
      <c r="A77" s="1872" t="s">
        <v>4210</v>
      </c>
      <c r="B77" s="1873"/>
      <c r="C77" s="1394">
        <f>SUM(C14:C76)</f>
        <v>0</v>
      </c>
      <c r="D77" s="1394">
        <f>SUM(D14:D76)</f>
        <v>0</v>
      </c>
      <c r="E77" s="1328" t="e">
        <f t="shared" si="1"/>
        <v>#DIV/0!</v>
      </c>
      <c r="F77" s="1394">
        <f>SUM(F14:F76)</f>
        <v>17667</v>
      </c>
      <c r="G77" s="1394">
        <f>SUM(G14:G76)</f>
        <v>19998</v>
      </c>
      <c r="H77" s="1328">
        <f t="shared" si="2"/>
        <v>113.19409067753439</v>
      </c>
      <c r="I77" s="1394">
        <f t="shared" si="5"/>
        <v>17667</v>
      </c>
      <c r="J77" s="1314">
        <f t="shared" si="5"/>
        <v>19998</v>
      </c>
      <c r="K77" s="1328">
        <f t="shared" si="3"/>
        <v>113.19409067753439</v>
      </c>
    </row>
    <row r="78" spans="1:11">
      <c r="A78" s="1365" t="s">
        <v>4211</v>
      </c>
      <c r="B78" s="1416"/>
      <c r="C78" s="1367"/>
      <c r="D78" s="1367"/>
      <c r="E78" s="1318"/>
      <c r="F78" s="1367"/>
      <c r="G78" s="1367"/>
      <c r="H78" s="1318"/>
      <c r="I78" s="1367"/>
      <c r="J78" s="1333"/>
      <c r="K78" s="1328"/>
    </row>
    <row r="79" spans="1:11">
      <c r="A79" s="1325" t="s">
        <v>4212</v>
      </c>
      <c r="B79" s="1332" t="s">
        <v>4213</v>
      </c>
      <c r="C79" s="1333"/>
      <c r="D79" s="1333"/>
      <c r="E79" s="1318" t="e">
        <f t="shared" si="1"/>
        <v>#DIV/0!</v>
      </c>
      <c r="F79" s="1334"/>
      <c r="G79" s="1334"/>
      <c r="H79" s="1318" t="e">
        <f t="shared" si="2"/>
        <v>#DIV/0!</v>
      </c>
      <c r="I79" s="1394">
        <f t="shared" ref="I79:J91" si="6">C79+F79</f>
        <v>0</v>
      </c>
      <c r="J79" s="1314">
        <f t="shared" si="6"/>
        <v>0</v>
      </c>
      <c r="K79" s="1328" t="e">
        <f t="shared" si="3"/>
        <v>#DIV/0!</v>
      </c>
    </row>
    <row r="80" spans="1:11">
      <c r="A80" s="1325" t="s">
        <v>4214</v>
      </c>
      <c r="B80" s="1332" t="s">
        <v>4215</v>
      </c>
      <c r="C80" s="1333"/>
      <c r="D80" s="1333"/>
      <c r="E80" s="1318" t="e">
        <f t="shared" si="1"/>
        <v>#DIV/0!</v>
      </c>
      <c r="F80" s="1334"/>
      <c r="G80" s="1334"/>
      <c r="H80" s="1318" t="e">
        <f t="shared" si="2"/>
        <v>#DIV/0!</v>
      </c>
      <c r="I80" s="1394">
        <f t="shared" si="6"/>
        <v>0</v>
      </c>
      <c r="J80" s="1314">
        <f t="shared" si="6"/>
        <v>0</v>
      </c>
      <c r="K80" s="1328" t="e">
        <f t="shared" si="3"/>
        <v>#DIV/0!</v>
      </c>
    </row>
    <row r="81" spans="1:11">
      <c r="A81" s="1325" t="s">
        <v>4216</v>
      </c>
      <c r="B81" s="1332" t="s">
        <v>4217</v>
      </c>
      <c r="C81" s="1333"/>
      <c r="D81" s="1333"/>
      <c r="E81" s="1318" t="e">
        <f t="shared" si="1"/>
        <v>#DIV/0!</v>
      </c>
      <c r="F81" s="1334"/>
      <c r="G81" s="1334"/>
      <c r="H81" s="1318" t="e">
        <f t="shared" si="2"/>
        <v>#DIV/0!</v>
      </c>
      <c r="I81" s="1394">
        <f t="shared" si="6"/>
        <v>0</v>
      </c>
      <c r="J81" s="1314">
        <f t="shared" si="6"/>
        <v>0</v>
      </c>
      <c r="K81" s="1328" t="e">
        <f t="shared" si="3"/>
        <v>#DIV/0!</v>
      </c>
    </row>
    <row r="82" spans="1:11">
      <c r="A82" s="1325" t="s">
        <v>819</v>
      </c>
      <c r="B82" s="1332" t="s">
        <v>4218</v>
      </c>
      <c r="C82" s="1333"/>
      <c r="D82" s="1333"/>
      <c r="E82" s="1318" t="e">
        <f t="shared" si="1"/>
        <v>#DIV/0!</v>
      </c>
      <c r="F82" s="1334"/>
      <c r="G82" s="1334"/>
      <c r="H82" s="1318" t="e">
        <f t="shared" si="2"/>
        <v>#DIV/0!</v>
      </c>
      <c r="I82" s="1394">
        <f t="shared" si="6"/>
        <v>0</v>
      </c>
      <c r="J82" s="1314">
        <f t="shared" si="6"/>
        <v>0</v>
      </c>
      <c r="K82" s="1328" t="e">
        <f t="shared" si="3"/>
        <v>#DIV/0!</v>
      </c>
    </row>
    <row r="83" spans="1:11">
      <c r="A83" s="1325" t="s">
        <v>4219</v>
      </c>
      <c r="B83" s="1332" t="s">
        <v>4220</v>
      </c>
      <c r="C83" s="1333"/>
      <c r="D83" s="1333"/>
      <c r="E83" s="1318" t="e">
        <f t="shared" ref="E83:E92" si="7">SUM(D83/C83*100)</f>
        <v>#DIV/0!</v>
      </c>
      <c r="F83" s="1334"/>
      <c r="G83" s="1334"/>
      <c r="H83" s="1318" t="e">
        <f t="shared" ref="H83:H92" si="8">SUM(G83/F83*100)</f>
        <v>#DIV/0!</v>
      </c>
      <c r="I83" s="1394">
        <f t="shared" si="6"/>
        <v>0</v>
      </c>
      <c r="J83" s="1314">
        <f t="shared" si="6"/>
        <v>0</v>
      </c>
      <c r="K83" s="1328" t="e">
        <f t="shared" ref="K83:K92" si="9">SUM(J83/I83*100)</f>
        <v>#DIV/0!</v>
      </c>
    </row>
    <row r="84" spans="1:11">
      <c r="A84" s="1325" t="s">
        <v>4221</v>
      </c>
      <c r="B84" s="1332" t="s">
        <v>4222</v>
      </c>
      <c r="C84" s="1333"/>
      <c r="D84" s="1333"/>
      <c r="E84" s="1318" t="e">
        <f t="shared" si="7"/>
        <v>#DIV/0!</v>
      </c>
      <c r="F84" s="1334"/>
      <c r="G84" s="1334"/>
      <c r="H84" s="1318" t="e">
        <f t="shared" si="8"/>
        <v>#DIV/0!</v>
      </c>
      <c r="I84" s="1394">
        <f t="shared" si="6"/>
        <v>0</v>
      </c>
      <c r="J84" s="1314">
        <f t="shared" si="6"/>
        <v>0</v>
      </c>
      <c r="K84" s="1328" t="e">
        <f t="shared" si="9"/>
        <v>#DIV/0!</v>
      </c>
    </row>
    <row r="85" spans="1:11" ht="12.75" customHeight="1">
      <c r="A85" s="1325" t="s">
        <v>4223</v>
      </c>
      <c r="B85" s="1332" t="s">
        <v>4224</v>
      </c>
      <c r="C85" s="1333"/>
      <c r="D85" s="1333"/>
      <c r="E85" s="1318" t="e">
        <f t="shared" si="7"/>
        <v>#DIV/0!</v>
      </c>
      <c r="F85" s="1334"/>
      <c r="G85" s="1334"/>
      <c r="H85" s="1318" t="e">
        <f t="shared" si="8"/>
        <v>#DIV/0!</v>
      </c>
      <c r="I85" s="1394">
        <f t="shared" si="6"/>
        <v>0</v>
      </c>
      <c r="J85" s="1314">
        <f t="shared" si="6"/>
        <v>0</v>
      </c>
      <c r="K85" s="1328" t="e">
        <f t="shared" si="9"/>
        <v>#DIV/0!</v>
      </c>
    </row>
    <row r="86" spans="1:11" ht="15" customHeight="1">
      <c r="A86" s="1325" t="s">
        <v>4225</v>
      </c>
      <c r="B86" s="1332" t="s">
        <v>570</v>
      </c>
      <c r="C86" s="1333"/>
      <c r="D86" s="1333"/>
      <c r="E86" s="1318" t="e">
        <f t="shared" si="7"/>
        <v>#DIV/0!</v>
      </c>
      <c r="F86" s="1334"/>
      <c r="G86" s="1334"/>
      <c r="H86" s="1318" t="e">
        <f t="shared" si="8"/>
        <v>#DIV/0!</v>
      </c>
      <c r="I86" s="1394">
        <f t="shared" si="6"/>
        <v>0</v>
      </c>
      <c r="J86" s="1314">
        <f t="shared" si="6"/>
        <v>0</v>
      </c>
      <c r="K86" s="1328" t="e">
        <f t="shared" si="9"/>
        <v>#DIV/0!</v>
      </c>
    </row>
    <row r="87" spans="1:11">
      <c r="A87" s="1325" t="s">
        <v>571</v>
      </c>
      <c r="B87" s="1332" t="s">
        <v>572</v>
      </c>
      <c r="C87" s="1333"/>
      <c r="D87" s="1333"/>
      <c r="E87" s="1318" t="e">
        <f t="shared" si="7"/>
        <v>#DIV/0!</v>
      </c>
      <c r="F87" s="1334"/>
      <c r="G87" s="1334"/>
      <c r="H87" s="1318" t="e">
        <f t="shared" si="8"/>
        <v>#DIV/0!</v>
      </c>
      <c r="I87" s="1394">
        <f t="shared" si="6"/>
        <v>0</v>
      </c>
      <c r="J87" s="1314">
        <f t="shared" si="6"/>
        <v>0</v>
      </c>
      <c r="K87" s="1328" t="e">
        <f t="shared" si="9"/>
        <v>#DIV/0!</v>
      </c>
    </row>
    <row r="88" spans="1:11" ht="11.25" customHeight="1">
      <c r="A88" s="1325" t="s">
        <v>573</v>
      </c>
      <c r="B88" s="1332" t="s">
        <v>2990</v>
      </c>
      <c r="C88" s="1333"/>
      <c r="D88" s="1333"/>
      <c r="E88" s="1318" t="e">
        <f t="shared" si="7"/>
        <v>#DIV/0!</v>
      </c>
      <c r="F88" s="1334"/>
      <c r="G88" s="1334"/>
      <c r="H88" s="1318" t="e">
        <f t="shared" si="8"/>
        <v>#DIV/0!</v>
      </c>
      <c r="I88" s="1394">
        <f t="shared" si="6"/>
        <v>0</v>
      </c>
      <c r="J88" s="1314">
        <f t="shared" si="6"/>
        <v>0</v>
      </c>
      <c r="K88" s="1328" t="e">
        <f t="shared" si="9"/>
        <v>#DIV/0!</v>
      </c>
    </row>
    <row r="89" spans="1:11" ht="13.5" customHeight="1">
      <c r="A89" s="1325" t="s">
        <v>2991</v>
      </c>
      <c r="B89" s="1332" t="s">
        <v>2992</v>
      </c>
      <c r="C89" s="1333"/>
      <c r="D89" s="1333"/>
      <c r="E89" s="1318" t="e">
        <f t="shared" si="7"/>
        <v>#DIV/0!</v>
      </c>
      <c r="F89" s="1334"/>
      <c r="G89" s="1334"/>
      <c r="H89" s="1318" t="e">
        <f t="shared" si="8"/>
        <v>#DIV/0!</v>
      </c>
      <c r="I89" s="1394">
        <f t="shared" si="6"/>
        <v>0</v>
      </c>
      <c r="J89" s="1314">
        <f t="shared" si="6"/>
        <v>0</v>
      </c>
      <c r="K89" s="1328" t="e">
        <f t="shared" si="9"/>
        <v>#DIV/0!</v>
      </c>
    </row>
    <row r="90" spans="1:11" ht="15.75" customHeight="1">
      <c r="A90" s="1325" t="s">
        <v>2993</v>
      </c>
      <c r="B90" s="1332" t="s">
        <v>2994</v>
      </c>
      <c r="C90" s="1333"/>
      <c r="D90" s="1333"/>
      <c r="E90" s="1318" t="e">
        <f t="shared" si="7"/>
        <v>#DIV/0!</v>
      </c>
      <c r="F90" s="1334"/>
      <c r="G90" s="1334"/>
      <c r="H90" s="1318" t="e">
        <f t="shared" si="8"/>
        <v>#DIV/0!</v>
      </c>
      <c r="I90" s="1394">
        <f t="shared" si="6"/>
        <v>0</v>
      </c>
      <c r="J90" s="1314">
        <f t="shared" si="6"/>
        <v>0</v>
      </c>
      <c r="K90" s="1328" t="e">
        <f t="shared" si="9"/>
        <v>#DIV/0!</v>
      </c>
    </row>
    <row r="91" spans="1:11" ht="17.25" customHeight="1">
      <c r="A91" s="1329" t="s">
        <v>2995</v>
      </c>
      <c r="B91" s="1335"/>
      <c r="C91" s="1339">
        <f>SUM(C79:C90)</f>
        <v>0</v>
      </c>
      <c r="D91" s="1339">
        <f>SUM(D79:D90)</f>
        <v>0</v>
      </c>
      <c r="E91" s="1328" t="e">
        <f t="shared" si="7"/>
        <v>#DIV/0!</v>
      </c>
      <c r="F91" s="1339">
        <f>SUM(F79:F90)</f>
        <v>0</v>
      </c>
      <c r="G91" s="1339">
        <f>SUM(G79:G90)</f>
        <v>0</v>
      </c>
      <c r="H91" s="1328" t="e">
        <f t="shared" si="8"/>
        <v>#DIV/0!</v>
      </c>
      <c r="I91" s="1394">
        <f t="shared" si="6"/>
        <v>0</v>
      </c>
      <c r="J91" s="1314">
        <f t="shared" si="6"/>
        <v>0</v>
      </c>
      <c r="K91" s="1328" t="e">
        <f t="shared" si="9"/>
        <v>#DIV/0!</v>
      </c>
    </row>
    <row r="92" spans="1:11" ht="18" customHeight="1">
      <c r="A92" s="1368" t="s">
        <v>2996</v>
      </c>
      <c r="B92" s="1417"/>
      <c r="C92" s="1341">
        <f>SUM(C77+C91)</f>
        <v>0</v>
      </c>
      <c r="D92" s="1341">
        <f>SUM(D77+D91)</f>
        <v>0</v>
      </c>
      <c r="E92" s="1328" t="e">
        <f t="shared" si="7"/>
        <v>#DIV/0!</v>
      </c>
      <c r="F92" s="1341">
        <f>SUM(F77+F91)</f>
        <v>17667</v>
      </c>
      <c r="G92" s="1341">
        <f>SUM(G77+G91)</f>
        <v>19998</v>
      </c>
      <c r="H92" s="1328">
        <f t="shared" si="8"/>
        <v>113.19409067753439</v>
      </c>
      <c r="I92" s="1394">
        <f>C92+F92</f>
        <v>17667</v>
      </c>
      <c r="J92" s="1314">
        <f>D92+G92</f>
        <v>19998</v>
      </c>
      <c r="K92" s="1328">
        <f t="shared" si="9"/>
        <v>113.19409067753439</v>
      </c>
    </row>
    <row r="93" spans="1:11" ht="18.75" customHeight="1">
      <c r="A93" s="1861" t="s">
        <v>2997</v>
      </c>
      <c r="B93" s="1861"/>
      <c r="C93" s="1861"/>
      <c r="D93" s="1861"/>
      <c r="E93" s="1861"/>
      <c r="F93" s="1861"/>
      <c r="G93" s="1861"/>
      <c r="H93" s="1861"/>
      <c r="I93" s="1861"/>
      <c r="J93" s="1861"/>
    </row>
    <row r="94" spans="1:11" ht="28.5" customHeight="1">
      <c r="A94" s="1861" t="s">
        <v>1955</v>
      </c>
      <c r="B94" s="1861"/>
      <c r="C94" s="1861"/>
      <c r="D94" s="1861"/>
      <c r="E94" s="1861"/>
      <c r="F94" s="1861"/>
      <c r="G94" s="1861"/>
      <c r="H94" s="1861"/>
      <c r="I94" s="1861"/>
      <c r="J94" s="1861"/>
    </row>
    <row r="95" spans="1:11" ht="14.25">
      <c r="A95" s="84"/>
      <c r="B95" s="98" t="s">
        <v>7218</v>
      </c>
      <c r="C95" s="98"/>
      <c r="D95" s="98"/>
      <c r="E95" s="98"/>
      <c r="F95" s="96"/>
      <c r="G95" s="96"/>
      <c r="H95" s="96"/>
      <c r="I95" s="1287"/>
      <c r="J95" s="96"/>
    </row>
  </sheetData>
  <mergeCells count="9">
    <mergeCell ref="A93:J93"/>
    <mergeCell ref="A94:J94"/>
    <mergeCell ref="C2:D2"/>
    <mergeCell ref="A7:A8"/>
    <mergeCell ref="B7:B8"/>
    <mergeCell ref="C7:E7"/>
    <mergeCell ref="F7:H7"/>
    <mergeCell ref="I7:K7"/>
    <mergeCell ref="A77:B77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65" orientation="portrait" r:id="rId1"/>
  <headerFooter>
    <oddHeader>&amp;R1[Page]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112"/>
  <sheetViews>
    <sheetView topLeftCell="A97" zoomScaleSheetLayoutView="100" workbookViewId="0">
      <selection activeCell="M105" sqref="M105"/>
    </sheetView>
  </sheetViews>
  <sheetFormatPr defaultColWidth="9.140625" defaultRowHeight="12.75"/>
  <cols>
    <col min="1" max="1" width="9.7109375" customWidth="1"/>
    <col min="2" max="2" width="40.5703125" customWidth="1"/>
    <col min="3" max="4" width="9.42578125" customWidth="1"/>
    <col min="5" max="5" width="10.28515625" customWidth="1"/>
    <col min="6" max="6" width="8.7109375" customWidth="1"/>
    <col min="7" max="7" width="9.5703125" customWidth="1"/>
    <col min="8" max="8" width="10.28515625" customWidth="1"/>
    <col min="9" max="9" width="9.85546875" customWidth="1"/>
    <col min="10" max="10" width="9.5703125" customWidth="1"/>
    <col min="11" max="11" width="10.28515625" customWidth="1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  <c r="J2" s="22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1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1" ht="15.75">
      <c r="A5" s="187"/>
      <c r="B5" s="188" t="s">
        <v>692</v>
      </c>
      <c r="C5" s="224" t="s">
        <v>4547</v>
      </c>
      <c r="D5" s="225"/>
      <c r="E5" s="225"/>
      <c r="F5" s="225"/>
      <c r="G5" s="196"/>
      <c r="H5" s="196"/>
      <c r="I5" s="197"/>
      <c r="J5" s="222"/>
    </row>
    <row r="6" spans="1:11" ht="15.75">
      <c r="A6" s="226"/>
      <c r="B6" s="226"/>
      <c r="C6" s="226" t="s">
        <v>2080</v>
      </c>
      <c r="D6" s="226"/>
      <c r="E6" s="226"/>
      <c r="F6" s="226"/>
      <c r="G6" s="226"/>
      <c r="H6" s="226"/>
      <c r="I6" s="213"/>
      <c r="J6" s="213"/>
    </row>
    <row r="7" spans="1:11" ht="12.75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8.25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19.5" customHeight="1" thickTop="1">
      <c r="A9" s="735"/>
      <c r="B9" s="745" t="s">
        <v>903</v>
      </c>
      <c r="C9" s="1874"/>
      <c r="D9" s="1874"/>
      <c r="E9" s="1874"/>
      <c r="F9" s="1874"/>
      <c r="G9" s="1874"/>
      <c r="H9" s="1874"/>
      <c r="I9" s="1874"/>
      <c r="J9" s="1874"/>
      <c r="K9" s="736"/>
    </row>
    <row r="10" spans="1:11" ht="13.5" customHeight="1">
      <c r="A10" s="312"/>
      <c r="B10" s="313"/>
      <c r="C10" s="673"/>
      <c r="D10" s="673"/>
      <c r="E10" s="673"/>
      <c r="F10" s="673"/>
      <c r="G10" s="673"/>
      <c r="H10" s="673"/>
      <c r="I10" s="648"/>
      <c r="J10" s="696"/>
      <c r="K10" s="650"/>
    </row>
    <row r="11" spans="1:11" ht="18" customHeight="1">
      <c r="A11" s="312"/>
      <c r="B11" s="313"/>
      <c r="C11" s="673"/>
      <c r="D11" s="673"/>
      <c r="E11" s="673"/>
      <c r="F11" s="673"/>
      <c r="G11" s="673"/>
      <c r="H11" s="673"/>
      <c r="I11" s="648"/>
      <c r="J11" s="696"/>
      <c r="K11" s="650"/>
    </row>
    <row r="12" spans="1:11" ht="31.5" customHeight="1">
      <c r="A12" s="312"/>
      <c r="B12" s="763" t="s">
        <v>80</v>
      </c>
      <c r="C12" s="673"/>
      <c r="D12" s="673"/>
      <c r="E12" s="673"/>
      <c r="F12" s="673"/>
      <c r="G12" s="673"/>
      <c r="H12" s="673"/>
      <c r="I12" s="648"/>
      <c r="J12" s="696"/>
      <c r="K12" s="650"/>
    </row>
    <row r="13" spans="1:11">
      <c r="A13" s="312" t="s">
        <v>1956</v>
      </c>
      <c r="B13" s="313" t="s">
        <v>1957</v>
      </c>
      <c r="C13" s="647">
        <v>2</v>
      </c>
      <c r="D13" s="647">
        <v>3</v>
      </c>
      <c r="E13" s="662">
        <f>SUM(D13/C13*100)</f>
        <v>150</v>
      </c>
      <c r="F13" s="647">
        <v>3</v>
      </c>
      <c r="G13" s="647"/>
      <c r="H13" s="662">
        <f>SUM(G13/F13*100)</f>
        <v>0</v>
      </c>
      <c r="I13" s="648">
        <f t="shared" ref="I13:I41" si="0">C13+F13</f>
        <v>5</v>
      </c>
      <c r="J13" s="696">
        <f t="shared" ref="J13:J41" si="1">D13+G13</f>
        <v>3</v>
      </c>
      <c r="K13" s="665">
        <f>SUM(J13/I13*100)</f>
        <v>60</v>
      </c>
    </row>
    <row r="14" spans="1:11">
      <c r="A14" s="312" t="s">
        <v>1958</v>
      </c>
      <c r="B14" s="764" t="s">
        <v>1959</v>
      </c>
      <c r="C14" s="646">
        <v>8</v>
      </c>
      <c r="D14" s="646">
        <v>1</v>
      </c>
      <c r="E14" s="662">
        <f t="shared" ref="E14:E109" si="2">SUM(D14/C14*100)</f>
        <v>12.5</v>
      </c>
      <c r="F14" s="647"/>
      <c r="G14" s="647"/>
      <c r="H14" s="662" t="e">
        <f t="shared" ref="H14:H109" si="3">SUM(G14/F14*100)</f>
        <v>#DIV/0!</v>
      </c>
      <c r="I14" s="648">
        <f t="shared" si="0"/>
        <v>8</v>
      </c>
      <c r="J14" s="696">
        <f t="shared" si="1"/>
        <v>1</v>
      </c>
      <c r="K14" s="665">
        <f t="shared" ref="K14:K109" si="4">SUM(J14/I14*100)</f>
        <v>12.5</v>
      </c>
    </row>
    <row r="15" spans="1:11" ht="25.5">
      <c r="A15" s="312" t="s">
        <v>1960</v>
      </c>
      <c r="B15" s="764" t="s">
        <v>1231</v>
      </c>
      <c r="C15" s="646">
        <v>1</v>
      </c>
      <c r="D15" s="646">
        <v>1</v>
      </c>
      <c r="E15" s="662">
        <f t="shared" si="2"/>
        <v>100</v>
      </c>
      <c r="F15" s="647"/>
      <c r="G15" s="647">
        <v>1</v>
      </c>
      <c r="H15" s="662" t="e">
        <f t="shared" si="3"/>
        <v>#DIV/0!</v>
      </c>
      <c r="I15" s="648">
        <f t="shared" si="0"/>
        <v>1</v>
      </c>
      <c r="J15" s="696">
        <f t="shared" si="1"/>
        <v>2</v>
      </c>
      <c r="K15" s="665">
        <f t="shared" si="4"/>
        <v>200</v>
      </c>
    </row>
    <row r="16" spans="1:11" ht="25.5">
      <c r="A16" s="312" t="s">
        <v>1961</v>
      </c>
      <c r="B16" s="764" t="s">
        <v>1962</v>
      </c>
      <c r="C16" s="647"/>
      <c r="D16" s="647">
        <v>1</v>
      </c>
      <c r="E16" s="662" t="e">
        <f t="shared" si="2"/>
        <v>#DIV/0!</v>
      </c>
      <c r="F16" s="647">
        <v>265</v>
      </c>
      <c r="G16" s="647">
        <v>824</v>
      </c>
      <c r="H16" s="662">
        <f t="shared" si="3"/>
        <v>310.94339622641513</v>
      </c>
      <c r="I16" s="648">
        <f t="shared" si="0"/>
        <v>265</v>
      </c>
      <c r="J16" s="696">
        <f t="shared" si="1"/>
        <v>825</v>
      </c>
      <c r="K16" s="665">
        <f t="shared" si="4"/>
        <v>311.32075471698113</v>
      </c>
    </row>
    <row r="17" spans="1:11" ht="25.5">
      <c r="A17" s="312" t="s">
        <v>849</v>
      </c>
      <c r="B17" s="313" t="s">
        <v>1963</v>
      </c>
      <c r="C17" s="647"/>
      <c r="D17" s="647">
        <v>1</v>
      </c>
      <c r="E17" s="662" t="e">
        <f t="shared" si="2"/>
        <v>#DIV/0!</v>
      </c>
      <c r="F17" s="647">
        <v>389</v>
      </c>
      <c r="G17" s="647">
        <v>1824</v>
      </c>
      <c r="H17" s="662">
        <f t="shared" si="3"/>
        <v>468.89460154241647</v>
      </c>
      <c r="I17" s="648">
        <f t="shared" si="0"/>
        <v>389</v>
      </c>
      <c r="J17" s="696">
        <f t="shared" si="1"/>
        <v>1825</v>
      </c>
      <c r="K17" s="665">
        <f t="shared" si="4"/>
        <v>469.1516709511568</v>
      </c>
    </row>
    <row r="18" spans="1:11" ht="25.5">
      <c r="A18" s="312" t="s">
        <v>1645</v>
      </c>
      <c r="B18" s="313" t="s">
        <v>1964</v>
      </c>
      <c r="C18" s="647">
        <v>12</v>
      </c>
      <c r="D18" s="647">
        <v>34</v>
      </c>
      <c r="E18" s="662">
        <f t="shared" si="2"/>
        <v>283.33333333333337</v>
      </c>
      <c r="F18" s="647">
        <v>106</v>
      </c>
      <c r="G18" s="647">
        <v>16</v>
      </c>
      <c r="H18" s="662">
        <f t="shared" si="3"/>
        <v>15.09433962264151</v>
      </c>
      <c r="I18" s="648">
        <f t="shared" si="0"/>
        <v>118</v>
      </c>
      <c r="J18" s="696">
        <f t="shared" si="1"/>
        <v>50</v>
      </c>
      <c r="K18" s="665">
        <f t="shared" si="4"/>
        <v>42.372881355932201</v>
      </c>
    </row>
    <row r="19" spans="1:11" ht="25.5">
      <c r="A19" s="312" t="s">
        <v>1954</v>
      </c>
      <c r="B19" s="313" t="s">
        <v>1965</v>
      </c>
      <c r="C19" s="647">
        <v>15</v>
      </c>
      <c r="D19" s="647">
        <v>47</v>
      </c>
      <c r="E19" s="662">
        <f t="shared" si="2"/>
        <v>313.33333333333331</v>
      </c>
      <c r="F19" s="647">
        <v>18</v>
      </c>
      <c r="G19" s="647">
        <v>42</v>
      </c>
      <c r="H19" s="662">
        <f t="shared" si="3"/>
        <v>233.33333333333334</v>
      </c>
      <c r="I19" s="648">
        <f t="shared" si="0"/>
        <v>33</v>
      </c>
      <c r="J19" s="696">
        <f t="shared" si="1"/>
        <v>89</v>
      </c>
      <c r="K19" s="665">
        <f t="shared" si="4"/>
        <v>269.69696969696969</v>
      </c>
    </row>
    <row r="20" spans="1:11" ht="25.5">
      <c r="A20" s="312" t="s">
        <v>1649</v>
      </c>
      <c r="B20" s="313" t="s">
        <v>524</v>
      </c>
      <c r="C20" s="647">
        <v>309</v>
      </c>
      <c r="D20" s="647">
        <v>549</v>
      </c>
      <c r="E20" s="662">
        <f t="shared" si="2"/>
        <v>177.66990291262138</v>
      </c>
      <c r="F20" s="647">
        <v>1701</v>
      </c>
      <c r="G20" s="647">
        <v>20710</v>
      </c>
      <c r="H20" s="662">
        <f t="shared" si="3"/>
        <v>1217.5191064079954</v>
      </c>
      <c r="I20" s="648">
        <f t="shared" si="0"/>
        <v>2010</v>
      </c>
      <c r="J20" s="696">
        <f t="shared" si="1"/>
        <v>21259</v>
      </c>
      <c r="K20" s="665">
        <f t="shared" si="4"/>
        <v>1057.6616915422885</v>
      </c>
    </row>
    <row r="21" spans="1:11" ht="25.5">
      <c r="A21" s="312" t="s">
        <v>525</v>
      </c>
      <c r="B21" s="764" t="s">
        <v>526</v>
      </c>
      <c r="C21" s="647">
        <v>281</v>
      </c>
      <c r="D21" s="647">
        <v>1192</v>
      </c>
      <c r="E21" s="662">
        <f t="shared" si="2"/>
        <v>424.1992882562277</v>
      </c>
      <c r="F21" s="647">
        <v>2145</v>
      </c>
      <c r="G21" s="647">
        <v>30327</v>
      </c>
      <c r="H21" s="662">
        <f t="shared" si="3"/>
        <v>1413.8461538461538</v>
      </c>
      <c r="I21" s="648">
        <f t="shared" si="0"/>
        <v>2426</v>
      </c>
      <c r="J21" s="696">
        <f t="shared" si="1"/>
        <v>31519</v>
      </c>
      <c r="K21" s="665">
        <f t="shared" si="4"/>
        <v>1299.2168178070897</v>
      </c>
    </row>
    <row r="22" spans="1:11">
      <c r="A22" s="312" t="s">
        <v>536</v>
      </c>
      <c r="B22" s="313" t="s">
        <v>537</v>
      </c>
      <c r="C22" s="647">
        <v>2</v>
      </c>
      <c r="D22" s="647">
        <v>2027</v>
      </c>
      <c r="E22" s="662">
        <f t="shared" si="2"/>
        <v>101350</v>
      </c>
      <c r="F22" s="478">
        <v>389</v>
      </c>
      <c r="G22" s="478">
        <v>5666</v>
      </c>
      <c r="H22" s="662">
        <f t="shared" si="3"/>
        <v>1456.5552699228792</v>
      </c>
      <c r="I22" s="648">
        <f t="shared" si="0"/>
        <v>391</v>
      </c>
      <c r="J22" s="696">
        <f t="shared" si="1"/>
        <v>7693</v>
      </c>
      <c r="K22" s="665">
        <f t="shared" si="4"/>
        <v>1967.5191815856779</v>
      </c>
    </row>
    <row r="23" spans="1:11">
      <c r="A23" s="312" t="s">
        <v>538</v>
      </c>
      <c r="B23" s="764" t="s">
        <v>1966</v>
      </c>
      <c r="C23" s="647">
        <v>3</v>
      </c>
      <c r="D23" s="647">
        <v>88</v>
      </c>
      <c r="E23" s="662">
        <f t="shared" si="2"/>
        <v>2933.333333333333</v>
      </c>
      <c r="F23" s="478">
        <v>29</v>
      </c>
      <c r="G23" s="478">
        <v>968</v>
      </c>
      <c r="H23" s="662">
        <f t="shared" si="3"/>
        <v>3337.9310344827586</v>
      </c>
      <c r="I23" s="648">
        <f t="shared" si="0"/>
        <v>32</v>
      </c>
      <c r="J23" s="696">
        <f t="shared" si="1"/>
        <v>1056</v>
      </c>
      <c r="K23" s="665">
        <f t="shared" si="4"/>
        <v>3300</v>
      </c>
    </row>
    <row r="24" spans="1:11" ht="25.5">
      <c r="A24" s="312" t="s">
        <v>4178</v>
      </c>
      <c r="B24" s="313" t="s">
        <v>1967</v>
      </c>
      <c r="C24" s="647">
        <v>3</v>
      </c>
      <c r="D24" s="647">
        <v>3</v>
      </c>
      <c r="E24" s="662">
        <f t="shared" si="2"/>
        <v>100</v>
      </c>
      <c r="F24" s="647"/>
      <c r="G24" s="647">
        <v>8</v>
      </c>
      <c r="H24" s="662" t="e">
        <f t="shared" si="3"/>
        <v>#DIV/0!</v>
      </c>
      <c r="I24" s="648">
        <f t="shared" si="0"/>
        <v>3</v>
      </c>
      <c r="J24" s="696">
        <f t="shared" si="1"/>
        <v>11</v>
      </c>
      <c r="K24" s="665">
        <f t="shared" si="4"/>
        <v>366.66666666666663</v>
      </c>
    </row>
    <row r="25" spans="1:11" ht="25.5">
      <c r="A25" s="312" t="s">
        <v>1647</v>
      </c>
      <c r="B25" s="313" t="s">
        <v>1968</v>
      </c>
      <c r="C25" s="647">
        <v>47</v>
      </c>
      <c r="D25" s="647">
        <v>359</v>
      </c>
      <c r="E25" s="662">
        <f t="shared" si="2"/>
        <v>763.82978723404256</v>
      </c>
      <c r="F25" s="478">
        <v>372</v>
      </c>
      <c r="G25" s="478">
        <v>1041</v>
      </c>
      <c r="H25" s="662">
        <f t="shared" si="3"/>
        <v>279.83870967741933</v>
      </c>
      <c r="I25" s="648">
        <f t="shared" si="0"/>
        <v>419</v>
      </c>
      <c r="J25" s="696">
        <f t="shared" si="1"/>
        <v>1400</v>
      </c>
      <c r="K25" s="665">
        <f t="shared" si="4"/>
        <v>334.12887828162292</v>
      </c>
    </row>
    <row r="26" spans="1:11" ht="25.5">
      <c r="A26" s="765" t="s">
        <v>4184</v>
      </c>
      <c r="B26" s="764" t="s">
        <v>1969</v>
      </c>
      <c r="C26" s="478">
        <v>54</v>
      </c>
      <c r="D26" s="478">
        <v>119</v>
      </c>
      <c r="E26" s="662">
        <f t="shared" si="2"/>
        <v>220.37037037037038</v>
      </c>
      <c r="F26" s="478">
        <v>1968</v>
      </c>
      <c r="G26" s="478">
        <v>35493</v>
      </c>
      <c r="H26" s="662">
        <f t="shared" si="3"/>
        <v>1803.5060975609756</v>
      </c>
      <c r="I26" s="648">
        <f t="shared" si="0"/>
        <v>2022</v>
      </c>
      <c r="J26" s="696">
        <f t="shared" si="1"/>
        <v>35612</v>
      </c>
      <c r="K26" s="665">
        <f t="shared" si="4"/>
        <v>1761.2265084075173</v>
      </c>
    </row>
    <row r="27" spans="1:11" ht="25.5">
      <c r="A27" s="765" t="s">
        <v>4186</v>
      </c>
      <c r="B27" s="764" t="s">
        <v>4187</v>
      </c>
      <c r="C27" s="478">
        <v>41</v>
      </c>
      <c r="D27" s="478">
        <v>517</v>
      </c>
      <c r="E27" s="662">
        <f t="shared" si="2"/>
        <v>1260.9756097560976</v>
      </c>
      <c r="F27" s="477">
        <v>272</v>
      </c>
      <c r="G27" s="477">
        <v>34709</v>
      </c>
      <c r="H27" s="662">
        <f t="shared" si="3"/>
        <v>12760.661764705883</v>
      </c>
      <c r="I27" s="648">
        <f t="shared" si="0"/>
        <v>313</v>
      </c>
      <c r="J27" s="696">
        <f t="shared" si="1"/>
        <v>35226</v>
      </c>
      <c r="K27" s="665">
        <f t="shared" si="4"/>
        <v>11254.313099041534</v>
      </c>
    </row>
    <row r="28" spans="1:11" ht="25.5">
      <c r="A28" s="765" t="s">
        <v>4188</v>
      </c>
      <c r="B28" s="764" t="s">
        <v>4189</v>
      </c>
      <c r="C28" s="478">
        <v>2</v>
      </c>
      <c r="D28" s="478">
        <v>12</v>
      </c>
      <c r="E28" s="662">
        <f t="shared" si="2"/>
        <v>600</v>
      </c>
      <c r="F28" s="477">
        <v>14</v>
      </c>
      <c r="G28" s="477">
        <v>921</v>
      </c>
      <c r="H28" s="662">
        <f t="shared" si="3"/>
        <v>6578.5714285714294</v>
      </c>
      <c r="I28" s="648">
        <f t="shared" si="0"/>
        <v>16</v>
      </c>
      <c r="J28" s="696">
        <f t="shared" si="1"/>
        <v>933</v>
      </c>
      <c r="K28" s="665">
        <f t="shared" si="4"/>
        <v>5831.25</v>
      </c>
    </row>
    <row r="29" spans="1:11" ht="25.5">
      <c r="A29" s="765" t="s">
        <v>527</v>
      </c>
      <c r="B29" s="764" t="s">
        <v>1970</v>
      </c>
      <c r="C29" s="478">
        <v>231</v>
      </c>
      <c r="D29" s="478">
        <v>1070</v>
      </c>
      <c r="E29" s="662">
        <f t="shared" si="2"/>
        <v>463.20346320346317</v>
      </c>
      <c r="F29" s="477">
        <v>1105</v>
      </c>
      <c r="G29" s="477">
        <v>22743</v>
      </c>
      <c r="H29" s="662">
        <f t="shared" si="3"/>
        <v>2058.190045248869</v>
      </c>
      <c r="I29" s="648">
        <f t="shared" si="0"/>
        <v>1336</v>
      </c>
      <c r="J29" s="696">
        <f t="shared" si="1"/>
        <v>23813</v>
      </c>
      <c r="K29" s="665">
        <f t="shared" si="4"/>
        <v>1782.4101796407185</v>
      </c>
    </row>
    <row r="30" spans="1:11" ht="25.5">
      <c r="A30" s="765" t="s">
        <v>4190</v>
      </c>
      <c r="B30" s="764" t="s">
        <v>1971</v>
      </c>
      <c r="C30" s="647"/>
      <c r="D30" s="647">
        <v>129</v>
      </c>
      <c r="E30" s="662" t="e">
        <f t="shared" si="2"/>
        <v>#DIV/0!</v>
      </c>
      <c r="F30" s="477">
        <v>29</v>
      </c>
      <c r="G30" s="477">
        <v>30209</v>
      </c>
      <c r="H30" s="662">
        <f t="shared" si="3"/>
        <v>104168.96551724138</v>
      </c>
      <c r="I30" s="648">
        <f t="shared" si="0"/>
        <v>29</v>
      </c>
      <c r="J30" s="696">
        <f t="shared" si="1"/>
        <v>30338</v>
      </c>
      <c r="K30" s="665">
        <f t="shared" si="4"/>
        <v>104613.79310344828</v>
      </c>
    </row>
    <row r="31" spans="1:11" ht="25.5">
      <c r="A31" s="765" t="s">
        <v>4201</v>
      </c>
      <c r="B31" s="764" t="s">
        <v>1972</v>
      </c>
      <c r="C31" s="478">
        <v>7</v>
      </c>
      <c r="D31" s="478">
        <v>68</v>
      </c>
      <c r="E31" s="662">
        <f t="shared" si="2"/>
        <v>971.42857142857133</v>
      </c>
      <c r="F31" s="477">
        <v>1226</v>
      </c>
      <c r="G31" s="477">
        <v>22080</v>
      </c>
      <c r="H31" s="662">
        <f t="shared" si="3"/>
        <v>1800.9787928221861</v>
      </c>
      <c r="I31" s="648">
        <f t="shared" si="0"/>
        <v>1233</v>
      </c>
      <c r="J31" s="696">
        <f t="shared" si="1"/>
        <v>22148</v>
      </c>
      <c r="K31" s="665">
        <f t="shared" si="4"/>
        <v>1796.2692619626926</v>
      </c>
    </row>
    <row r="32" spans="1:11">
      <c r="A32" s="765">
        <v>1111</v>
      </c>
      <c r="B32" s="764" t="s">
        <v>532</v>
      </c>
      <c r="C32" s="478">
        <v>2</v>
      </c>
      <c r="D32" s="478">
        <v>534</v>
      </c>
      <c r="E32" s="662">
        <f t="shared" si="2"/>
        <v>26700</v>
      </c>
      <c r="F32" s="477">
        <v>654</v>
      </c>
      <c r="G32" s="477">
        <v>6032</v>
      </c>
      <c r="H32" s="662">
        <f t="shared" si="3"/>
        <v>922.32415902140679</v>
      </c>
      <c r="I32" s="648">
        <f t="shared" si="0"/>
        <v>656</v>
      </c>
      <c r="J32" s="696">
        <f t="shared" si="1"/>
        <v>6566</v>
      </c>
      <c r="K32" s="665">
        <f t="shared" si="4"/>
        <v>1000.9146341463415</v>
      </c>
    </row>
    <row r="33" spans="1:12">
      <c r="A33" s="765">
        <v>260001</v>
      </c>
      <c r="B33" s="764" t="s">
        <v>1973</v>
      </c>
      <c r="C33" s="647"/>
      <c r="D33" s="647">
        <v>1</v>
      </c>
      <c r="E33" s="662" t="e">
        <f t="shared" si="2"/>
        <v>#DIV/0!</v>
      </c>
      <c r="F33" s="477">
        <v>17</v>
      </c>
      <c r="G33" s="477"/>
      <c r="H33" s="662">
        <f t="shared" si="3"/>
        <v>0</v>
      </c>
      <c r="I33" s="648">
        <f t="shared" si="0"/>
        <v>17</v>
      </c>
      <c r="J33" s="696">
        <f t="shared" si="1"/>
        <v>1</v>
      </c>
      <c r="K33" s="665">
        <f t="shared" si="4"/>
        <v>5.8823529411764701</v>
      </c>
      <c r="L33" s="100"/>
    </row>
    <row r="34" spans="1:12">
      <c r="A34" s="765">
        <v>260009</v>
      </c>
      <c r="B34" s="764" t="s">
        <v>1974</v>
      </c>
      <c r="C34" s="647"/>
      <c r="D34" s="647">
        <v>1</v>
      </c>
      <c r="E34" s="662" t="e">
        <f t="shared" si="2"/>
        <v>#DIV/0!</v>
      </c>
      <c r="F34" s="477">
        <v>20</v>
      </c>
      <c r="G34" s="477"/>
      <c r="H34" s="662">
        <f t="shared" si="3"/>
        <v>0</v>
      </c>
      <c r="I34" s="648">
        <f t="shared" si="0"/>
        <v>20</v>
      </c>
      <c r="J34" s="696">
        <f t="shared" si="1"/>
        <v>1</v>
      </c>
      <c r="K34" s="665">
        <f t="shared" si="4"/>
        <v>5</v>
      </c>
    </row>
    <row r="35" spans="1:12" ht="25.5">
      <c r="A35" s="765">
        <v>260076</v>
      </c>
      <c r="B35" s="764" t="s">
        <v>1982</v>
      </c>
      <c r="C35" s="647"/>
      <c r="D35" s="647">
        <v>76</v>
      </c>
      <c r="E35" s="662" t="e">
        <f t="shared" si="2"/>
        <v>#DIV/0!</v>
      </c>
      <c r="F35" s="477">
        <v>90</v>
      </c>
      <c r="G35" s="477">
        <v>88</v>
      </c>
      <c r="H35" s="662">
        <f t="shared" si="3"/>
        <v>97.777777777777771</v>
      </c>
      <c r="I35" s="648">
        <f t="shared" si="0"/>
        <v>90</v>
      </c>
      <c r="J35" s="696">
        <f t="shared" si="1"/>
        <v>164</v>
      </c>
      <c r="K35" s="665">
        <f t="shared" si="4"/>
        <v>182.22222222222223</v>
      </c>
    </row>
    <row r="36" spans="1:12">
      <c r="A36" s="765" t="s">
        <v>1858</v>
      </c>
      <c r="B36" s="764" t="s">
        <v>1843</v>
      </c>
      <c r="C36" s="647"/>
      <c r="D36" s="647">
        <v>1</v>
      </c>
      <c r="E36" s="662" t="e">
        <f t="shared" si="2"/>
        <v>#DIV/0!</v>
      </c>
      <c r="F36" s="477">
        <v>6</v>
      </c>
      <c r="G36" s="477">
        <v>117</v>
      </c>
      <c r="H36" s="662">
        <f t="shared" si="3"/>
        <v>1950</v>
      </c>
      <c r="I36" s="648">
        <f t="shared" si="0"/>
        <v>6</v>
      </c>
      <c r="J36" s="696">
        <f t="shared" si="1"/>
        <v>118</v>
      </c>
      <c r="K36" s="665">
        <f t="shared" si="4"/>
        <v>1966.6666666666667</v>
      </c>
    </row>
    <row r="37" spans="1:12">
      <c r="A37" s="765" t="s">
        <v>1844</v>
      </c>
      <c r="B37" s="764" t="s">
        <v>1845</v>
      </c>
      <c r="C37" s="647"/>
      <c r="D37" s="647">
        <v>2</v>
      </c>
      <c r="E37" s="662" t="e">
        <f t="shared" si="2"/>
        <v>#DIV/0!</v>
      </c>
      <c r="F37" s="477">
        <v>15</v>
      </c>
      <c r="G37" s="477">
        <v>500</v>
      </c>
      <c r="H37" s="662">
        <f t="shared" si="3"/>
        <v>3333.3333333333335</v>
      </c>
      <c r="I37" s="648">
        <f t="shared" si="0"/>
        <v>15</v>
      </c>
      <c r="J37" s="696">
        <f t="shared" si="1"/>
        <v>502</v>
      </c>
      <c r="K37" s="665">
        <f t="shared" si="4"/>
        <v>3346.666666666667</v>
      </c>
    </row>
    <row r="38" spans="1:12" ht="25.5">
      <c r="A38" s="765" t="s">
        <v>4175</v>
      </c>
      <c r="B38" s="764" t="s">
        <v>715</v>
      </c>
      <c r="C38" s="647"/>
      <c r="D38" s="647">
        <v>2</v>
      </c>
      <c r="E38" s="662" t="e">
        <f t="shared" si="2"/>
        <v>#DIV/0!</v>
      </c>
      <c r="F38" s="477">
        <v>6</v>
      </c>
      <c r="G38" s="477">
        <v>923</v>
      </c>
      <c r="H38" s="662">
        <f t="shared" si="3"/>
        <v>15383.333333333334</v>
      </c>
      <c r="I38" s="648">
        <f t="shared" si="0"/>
        <v>6</v>
      </c>
      <c r="J38" s="696">
        <f t="shared" si="1"/>
        <v>925</v>
      </c>
      <c r="K38" s="665">
        <f t="shared" si="4"/>
        <v>15416.666666666666</v>
      </c>
    </row>
    <row r="39" spans="1:12">
      <c r="A39" s="765" t="s">
        <v>716</v>
      </c>
      <c r="B39" s="764" t="s">
        <v>717</v>
      </c>
      <c r="C39" s="647"/>
      <c r="D39" s="647">
        <v>1</v>
      </c>
      <c r="E39" s="662" t="e">
        <f t="shared" si="2"/>
        <v>#DIV/0!</v>
      </c>
      <c r="F39" s="477">
        <v>14</v>
      </c>
      <c r="G39" s="477">
        <v>77</v>
      </c>
      <c r="H39" s="662">
        <f t="shared" si="3"/>
        <v>550</v>
      </c>
      <c r="I39" s="648">
        <f t="shared" si="0"/>
        <v>14</v>
      </c>
      <c r="J39" s="696">
        <f t="shared" si="1"/>
        <v>78</v>
      </c>
      <c r="K39" s="665">
        <f t="shared" si="4"/>
        <v>557.14285714285711</v>
      </c>
    </row>
    <row r="40" spans="1:12" ht="25.5">
      <c r="A40" s="765" t="s">
        <v>4194</v>
      </c>
      <c r="B40" s="764" t="s">
        <v>718</v>
      </c>
      <c r="C40" s="478">
        <v>1</v>
      </c>
      <c r="D40" s="478">
        <v>12</v>
      </c>
      <c r="E40" s="662">
        <f t="shared" si="2"/>
        <v>1200</v>
      </c>
      <c r="F40" s="477">
        <v>52</v>
      </c>
      <c r="G40" s="477">
        <v>8283</v>
      </c>
      <c r="H40" s="662">
        <f t="shared" si="3"/>
        <v>15928.846153846154</v>
      </c>
      <c r="I40" s="648">
        <f t="shared" si="0"/>
        <v>53</v>
      </c>
      <c r="J40" s="696">
        <f t="shared" si="1"/>
        <v>8295</v>
      </c>
      <c r="K40" s="665">
        <f t="shared" si="4"/>
        <v>15650.943396226416</v>
      </c>
    </row>
    <row r="41" spans="1:12" ht="25.5">
      <c r="A41" s="765" t="s">
        <v>529</v>
      </c>
      <c r="B41" s="764" t="s">
        <v>719</v>
      </c>
      <c r="C41" s="647"/>
      <c r="D41" s="647">
        <v>5</v>
      </c>
      <c r="E41" s="662" t="e">
        <f t="shared" si="2"/>
        <v>#DIV/0!</v>
      </c>
      <c r="F41" s="477">
        <v>508</v>
      </c>
      <c r="G41" s="477">
        <v>429</v>
      </c>
      <c r="H41" s="662">
        <f t="shared" si="3"/>
        <v>84.448818897637807</v>
      </c>
      <c r="I41" s="648">
        <f t="shared" si="0"/>
        <v>508</v>
      </c>
      <c r="J41" s="696">
        <f t="shared" si="1"/>
        <v>434</v>
      </c>
      <c r="K41" s="665">
        <f t="shared" si="4"/>
        <v>85.433070866141733</v>
      </c>
    </row>
    <row r="42" spans="1:12">
      <c r="A42" s="765" t="s">
        <v>4200</v>
      </c>
      <c r="B42" s="764" t="s">
        <v>720</v>
      </c>
      <c r="C42" s="647"/>
      <c r="D42" s="647">
        <v>1</v>
      </c>
      <c r="E42" s="662" t="e">
        <f t="shared" si="2"/>
        <v>#DIV/0!</v>
      </c>
      <c r="F42" s="477">
        <v>65</v>
      </c>
      <c r="G42" s="477">
        <v>825</v>
      </c>
      <c r="H42" s="662">
        <f t="shared" si="3"/>
        <v>1269.2307692307691</v>
      </c>
      <c r="I42" s="648">
        <f t="shared" ref="I42:J48" si="5">C42+F42</f>
        <v>65</v>
      </c>
      <c r="J42" s="696">
        <f t="shared" si="5"/>
        <v>826</v>
      </c>
      <c r="K42" s="665">
        <f t="shared" si="4"/>
        <v>1270.7692307692307</v>
      </c>
    </row>
    <row r="43" spans="1:12">
      <c r="A43" s="765" t="s">
        <v>721</v>
      </c>
      <c r="B43" s="764" t="s">
        <v>722</v>
      </c>
      <c r="C43" s="647"/>
      <c r="D43" s="647">
        <v>1</v>
      </c>
      <c r="E43" s="662" t="e">
        <f t="shared" si="2"/>
        <v>#DIV/0!</v>
      </c>
      <c r="F43" s="477">
        <v>12</v>
      </c>
      <c r="G43" s="477">
        <v>142</v>
      </c>
      <c r="H43" s="662">
        <f t="shared" si="3"/>
        <v>1183.3333333333335</v>
      </c>
      <c r="I43" s="648">
        <f t="shared" si="5"/>
        <v>12</v>
      </c>
      <c r="J43" s="696">
        <f t="shared" si="5"/>
        <v>143</v>
      </c>
      <c r="K43" s="665">
        <f t="shared" si="4"/>
        <v>1191.6666666666665</v>
      </c>
    </row>
    <row r="44" spans="1:12" ht="38.25">
      <c r="A44" s="765" t="s">
        <v>723</v>
      </c>
      <c r="B44" s="764" t="s">
        <v>724</v>
      </c>
      <c r="C44" s="647"/>
      <c r="D44" s="647">
        <v>1</v>
      </c>
      <c r="E44" s="662" t="e">
        <f t="shared" si="2"/>
        <v>#DIV/0!</v>
      </c>
      <c r="F44" s="477">
        <v>42</v>
      </c>
      <c r="G44" s="477">
        <v>47</v>
      </c>
      <c r="H44" s="662">
        <f t="shared" si="3"/>
        <v>111.90476190476191</v>
      </c>
      <c r="I44" s="648">
        <f t="shared" si="5"/>
        <v>42</v>
      </c>
      <c r="J44" s="696">
        <f t="shared" si="5"/>
        <v>48</v>
      </c>
      <c r="K44" s="665">
        <f t="shared" si="4"/>
        <v>114.28571428571428</v>
      </c>
    </row>
    <row r="45" spans="1:12">
      <c r="A45" s="765" t="s">
        <v>1856</v>
      </c>
      <c r="B45" s="764" t="s">
        <v>1857</v>
      </c>
      <c r="C45" s="478">
        <v>2</v>
      </c>
      <c r="D45" s="478">
        <v>200</v>
      </c>
      <c r="E45" s="662">
        <f t="shared" si="2"/>
        <v>10000</v>
      </c>
      <c r="F45" s="477">
        <v>26</v>
      </c>
      <c r="G45" s="477">
        <v>15112</v>
      </c>
      <c r="H45" s="662">
        <f t="shared" si="3"/>
        <v>58123.076923076929</v>
      </c>
      <c r="I45" s="648">
        <f t="shared" si="5"/>
        <v>28</v>
      </c>
      <c r="J45" s="696">
        <f t="shared" si="5"/>
        <v>15312</v>
      </c>
      <c r="K45" s="665">
        <f t="shared" si="4"/>
        <v>54685.71428571429</v>
      </c>
    </row>
    <row r="46" spans="1:12" ht="25.5">
      <c r="A46" s="766" t="s">
        <v>725</v>
      </c>
      <c r="B46" s="765" t="s">
        <v>726</v>
      </c>
      <c r="C46" s="647"/>
      <c r="D46" s="647">
        <v>1</v>
      </c>
      <c r="E46" s="662" t="e">
        <f t="shared" si="2"/>
        <v>#DIV/0!</v>
      </c>
      <c r="F46" s="477">
        <v>52</v>
      </c>
      <c r="G46" s="477">
        <v>1</v>
      </c>
      <c r="H46" s="662">
        <f t="shared" si="3"/>
        <v>1.9230769230769231</v>
      </c>
      <c r="I46" s="648">
        <f t="shared" si="5"/>
        <v>52</v>
      </c>
      <c r="J46" s="696">
        <f t="shared" si="5"/>
        <v>2</v>
      </c>
      <c r="K46" s="665">
        <f t="shared" si="4"/>
        <v>3.8461538461538463</v>
      </c>
    </row>
    <row r="47" spans="1:12" ht="25.5">
      <c r="A47" s="765" t="s">
        <v>727</v>
      </c>
      <c r="B47" s="765" t="s">
        <v>728</v>
      </c>
      <c r="C47" s="647"/>
      <c r="D47" s="647">
        <v>1</v>
      </c>
      <c r="E47" s="662" t="e">
        <f t="shared" si="2"/>
        <v>#DIV/0!</v>
      </c>
      <c r="F47" s="477">
        <v>3</v>
      </c>
      <c r="G47" s="477">
        <v>9</v>
      </c>
      <c r="H47" s="662">
        <f t="shared" si="3"/>
        <v>300</v>
      </c>
      <c r="I47" s="648">
        <f t="shared" si="5"/>
        <v>3</v>
      </c>
      <c r="J47" s="696">
        <f t="shared" si="5"/>
        <v>10</v>
      </c>
      <c r="K47" s="665">
        <f t="shared" si="4"/>
        <v>333.33333333333337</v>
      </c>
    </row>
    <row r="48" spans="1:12" ht="25.5">
      <c r="A48" s="910" t="s">
        <v>4267</v>
      </c>
      <c r="B48" s="478" t="s">
        <v>1148</v>
      </c>
      <c r="C48" s="647"/>
      <c r="D48" s="647"/>
      <c r="E48" s="662" t="e">
        <f t="shared" si="2"/>
        <v>#DIV/0!</v>
      </c>
      <c r="F48" s="477">
        <v>1</v>
      </c>
      <c r="G48" s="477">
        <v>861</v>
      </c>
      <c r="H48" s="662">
        <f t="shared" si="3"/>
        <v>86100</v>
      </c>
      <c r="I48" s="648">
        <f t="shared" si="5"/>
        <v>1</v>
      </c>
      <c r="J48" s="696">
        <f t="shared" si="5"/>
        <v>861</v>
      </c>
      <c r="K48" s="665">
        <f t="shared" si="4"/>
        <v>86100</v>
      </c>
    </row>
    <row r="49" spans="1:11" ht="25.5">
      <c r="A49" s="910" t="s">
        <v>4192</v>
      </c>
      <c r="B49" s="478" t="s">
        <v>1149</v>
      </c>
      <c r="C49" s="647"/>
      <c r="D49" s="647">
        <v>1</v>
      </c>
      <c r="E49" s="662" t="e">
        <f t="shared" ref="E49:E79" si="6">SUM(D49/C49*100)</f>
        <v>#DIV/0!</v>
      </c>
      <c r="F49" s="477">
        <v>2</v>
      </c>
      <c r="G49" s="477">
        <v>18</v>
      </c>
      <c r="H49" s="662">
        <f t="shared" ref="H49:H92" si="7">SUM(G49/F49*100)</f>
        <v>900</v>
      </c>
      <c r="I49" s="648">
        <f t="shared" ref="I49:I78" si="8">C49+F49</f>
        <v>2</v>
      </c>
      <c r="J49" s="696">
        <f t="shared" ref="J49:J79" si="9">D49+G49</f>
        <v>19</v>
      </c>
      <c r="K49" s="665">
        <f t="shared" ref="K49:K79" si="10">SUM(J49/I49*100)</f>
        <v>950</v>
      </c>
    </row>
    <row r="50" spans="1:11">
      <c r="A50" s="905" t="s">
        <v>4242</v>
      </c>
      <c r="B50" s="911" t="s">
        <v>4243</v>
      </c>
      <c r="C50" s="647"/>
      <c r="D50" s="647">
        <v>212</v>
      </c>
      <c r="E50" s="662" t="e">
        <f t="shared" si="6"/>
        <v>#DIV/0!</v>
      </c>
      <c r="F50" s="477"/>
      <c r="G50" s="477">
        <v>1734</v>
      </c>
      <c r="H50" s="662" t="e">
        <f t="shared" si="7"/>
        <v>#DIV/0!</v>
      </c>
      <c r="I50" s="648">
        <f t="shared" si="8"/>
        <v>0</v>
      </c>
      <c r="J50" s="696">
        <f t="shared" si="9"/>
        <v>1946</v>
      </c>
      <c r="K50" s="665" t="e">
        <f t="shared" si="10"/>
        <v>#DIV/0!</v>
      </c>
    </row>
    <row r="51" spans="1:11">
      <c r="A51" s="901" t="s">
        <v>807</v>
      </c>
      <c r="B51" s="911" t="s">
        <v>808</v>
      </c>
      <c r="C51" s="647"/>
      <c r="D51" s="647">
        <v>10</v>
      </c>
      <c r="E51" s="662" t="e">
        <f t="shared" si="6"/>
        <v>#DIV/0!</v>
      </c>
      <c r="F51" s="477"/>
      <c r="G51" s="477">
        <v>254</v>
      </c>
      <c r="H51" s="662" t="e">
        <f t="shared" si="7"/>
        <v>#DIV/0!</v>
      </c>
      <c r="I51" s="648">
        <f t="shared" si="8"/>
        <v>0</v>
      </c>
      <c r="J51" s="696">
        <f t="shared" si="9"/>
        <v>264</v>
      </c>
      <c r="K51" s="665" t="e">
        <f t="shared" si="10"/>
        <v>#DIV/0!</v>
      </c>
    </row>
    <row r="52" spans="1:11">
      <c r="A52" s="905" t="s">
        <v>4283</v>
      </c>
      <c r="B52" s="912" t="s">
        <v>4284</v>
      </c>
      <c r="C52" s="647"/>
      <c r="D52" s="647">
        <v>2</v>
      </c>
      <c r="E52" s="662" t="e">
        <f t="shared" si="6"/>
        <v>#DIV/0!</v>
      </c>
      <c r="F52" s="477"/>
      <c r="G52" s="477">
        <v>20</v>
      </c>
      <c r="H52" s="662" t="e">
        <f t="shared" si="7"/>
        <v>#DIV/0!</v>
      </c>
      <c r="I52" s="648">
        <f t="shared" si="8"/>
        <v>0</v>
      </c>
      <c r="J52" s="696">
        <f t="shared" si="9"/>
        <v>22</v>
      </c>
      <c r="K52" s="665" t="e">
        <f t="shared" si="10"/>
        <v>#DIV/0!</v>
      </c>
    </row>
    <row r="53" spans="1:11">
      <c r="A53" s="905" t="s">
        <v>1983</v>
      </c>
      <c r="B53" s="912" t="s">
        <v>1984</v>
      </c>
      <c r="C53" s="647"/>
      <c r="D53" s="647">
        <v>2</v>
      </c>
      <c r="E53" s="662" t="e">
        <f t="shared" si="6"/>
        <v>#DIV/0!</v>
      </c>
      <c r="F53" s="477"/>
      <c r="G53" s="477"/>
      <c r="H53" s="662" t="e">
        <f t="shared" si="7"/>
        <v>#DIV/0!</v>
      </c>
      <c r="I53" s="648">
        <f t="shared" si="8"/>
        <v>0</v>
      </c>
      <c r="J53" s="696">
        <f t="shared" si="9"/>
        <v>2</v>
      </c>
      <c r="K53" s="665" t="e">
        <f t="shared" si="10"/>
        <v>#DIV/0!</v>
      </c>
    </row>
    <row r="54" spans="1:11" ht="25.5">
      <c r="A54" s="905" t="s">
        <v>3058</v>
      </c>
      <c r="B54" s="912" t="s">
        <v>2081</v>
      </c>
      <c r="C54" s="647"/>
      <c r="D54" s="647">
        <v>1</v>
      </c>
      <c r="E54" s="662" t="e">
        <f>SUM(D54/C54*100)</f>
        <v>#DIV/0!</v>
      </c>
      <c r="F54" s="477"/>
      <c r="G54" s="477">
        <v>50</v>
      </c>
      <c r="H54" s="662" t="e">
        <f>SUM(G54/F54*100)</f>
        <v>#DIV/0!</v>
      </c>
      <c r="I54" s="648">
        <f t="shared" ref="I54:J57" si="11">C54+F54</f>
        <v>0</v>
      </c>
      <c r="J54" s="696">
        <f t="shared" si="11"/>
        <v>51</v>
      </c>
      <c r="K54" s="665" t="e">
        <f>SUM(J54/I54*100)</f>
        <v>#DIV/0!</v>
      </c>
    </row>
    <row r="55" spans="1:11">
      <c r="A55" s="901" t="s">
        <v>4902</v>
      </c>
      <c r="B55" s="911" t="s">
        <v>386</v>
      </c>
      <c r="C55" s="647"/>
      <c r="D55" s="647"/>
      <c r="E55" s="662" t="e">
        <f>SUM(D55/C55*100)</f>
        <v>#DIV/0!</v>
      </c>
      <c r="F55" s="477"/>
      <c r="G55" s="477">
        <v>2</v>
      </c>
      <c r="H55" s="662" t="e">
        <f>SUM(G55/F55*100)</f>
        <v>#DIV/0!</v>
      </c>
      <c r="I55" s="648">
        <f t="shared" si="11"/>
        <v>0</v>
      </c>
      <c r="J55" s="696">
        <f t="shared" si="11"/>
        <v>2</v>
      </c>
      <c r="K55" s="665" t="e">
        <f>SUM(J55/I55*100)</f>
        <v>#DIV/0!</v>
      </c>
    </row>
    <row r="56" spans="1:11">
      <c r="A56" s="901" t="s">
        <v>4904</v>
      </c>
      <c r="B56" s="911" t="s">
        <v>2082</v>
      </c>
      <c r="C56" s="647"/>
      <c r="D56" s="647"/>
      <c r="E56" s="662" t="e">
        <f>SUM(D56/C56*100)</f>
        <v>#DIV/0!</v>
      </c>
      <c r="F56" s="477"/>
      <c r="G56" s="477">
        <v>28</v>
      </c>
      <c r="H56" s="662" t="e">
        <f>SUM(G56/F56*100)</f>
        <v>#DIV/0!</v>
      </c>
      <c r="I56" s="648">
        <f t="shared" si="11"/>
        <v>0</v>
      </c>
      <c r="J56" s="696">
        <f t="shared" si="11"/>
        <v>28</v>
      </c>
      <c r="K56" s="665" t="e">
        <f>SUM(J56/I56*100)</f>
        <v>#DIV/0!</v>
      </c>
    </row>
    <row r="57" spans="1:11" ht="25.5">
      <c r="A57" s="774" t="s">
        <v>4253</v>
      </c>
      <c r="B57" s="776" t="s">
        <v>4254</v>
      </c>
      <c r="C57" s="647"/>
      <c r="D57" s="647"/>
      <c r="E57" s="662" t="e">
        <f>SUM(D57/C57*100)</f>
        <v>#DIV/0!</v>
      </c>
      <c r="F57" s="477"/>
      <c r="G57" s="477">
        <v>119</v>
      </c>
      <c r="H57" s="662" t="e">
        <f>SUM(G57/F57*100)</f>
        <v>#DIV/0!</v>
      </c>
      <c r="I57" s="648">
        <f t="shared" si="11"/>
        <v>0</v>
      </c>
      <c r="J57" s="696">
        <f t="shared" si="11"/>
        <v>119</v>
      </c>
      <c r="K57" s="665" t="e">
        <f>SUM(J57/I57*100)</f>
        <v>#DIV/0!</v>
      </c>
    </row>
    <row r="58" spans="1:11" ht="25.5">
      <c r="A58" s="774" t="s">
        <v>1240</v>
      </c>
      <c r="B58" s="776" t="s">
        <v>2083</v>
      </c>
      <c r="C58" s="647"/>
      <c r="D58" s="647"/>
      <c r="E58" s="662" t="e">
        <f t="shared" si="6"/>
        <v>#DIV/0!</v>
      </c>
      <c r="F58" s="477"/>
      <c r="G58" s="477">
        <v>43</v>
      </c>
      <c r="H58" s="662" t="e">
        <f t="shared" si="7"/>
        <v>#DIV/0!</v>
      </c>
      <c r="I58" s="648">
        <f t="shared" si="8"/>
        <v>0</v>
      </c>
      <c r="J58" s="696">
        <f t="shared" si="9"/>
        <v>43</v>
      </c>
      <c r="K58" s="665" t="e">
        <f t="shared" si="10"/>
        <v>#DIV/0!</v>
      </c>
    </row>
    <row r="59" spans="1:11" ht="25.5">
      <c r="A59" s="774" t="s">
        <v>4255</v>
      </c>
      <c r="B59" s="776" t="s">
        <v>4256</v>
      </c>
      <c r="C59" s="647"/>
      <c r="D59" s="647"/>
      <c r="E59" s="662" t="e">
        <f t="shared" si="6"/>
        <v>#DIV/0!</v>
      </c>
      <c r="F59" s="477"/>
      <c r="G59" s="477">
        <v>68</v>
      </c>
      <c r="H59" s="662" t="e">
        <f t="shared" si="7"/>
        <v>#DIV/0!</v>
      </c>
      <c r="I59" s="648">
        <f t="shared" si="8"/>
        <v>0</v>
      </c>
      <c r="J59" s="696">
        <f t="shared" si="9"/>
        <v>68</v>
      </c>
      <c r="K59" s="665" t="e">
        <f t="shared" si="10"/>
        <v>#DIV/0!</v>
      </c>
    </row>
    <row r="60" spans="1:11">
      <c r="A60" s="774" t="s">
        <v>4906</v>
      </c>
      <c r="B60" s="776" t="s">
        <v>2084</v>
      </c>
      <c r="C60" s="647"/>
      <c r="D60" s="647"/>
      <c r="E60" s="662" t="e">
        <f t="shared" si="6"/>
        <v>#DIV/0!</v>
      </c>
      <c r="F60" s="477"/>
      <c r="G60" s="477">
        <v>87</v>
      </c>
      <c r="H60" s="662" t="e">
        <f t="shared" si="7"/>
        <v>#DIV/0!</v>
      </c>
      <c r="I60" s="648">
        <f t="shared" si="8"/>
        <v>0</v>
      </c>
      <c r="J60" s="696">
        <f t="shared" si="9"/>
        <v>87</v>
      </c>
      <c r="K60" s="665" t="e">
        <f t="shared" si="10"/>
        <v>#DIV/0!</v>
      </c>
    </row>
    <row r="61" spans="1:11" ht="25.5">
      <c r="A61" s="774" t="s">
        <v>1082</v>
      </c>
      <c r="B61" s="911" t="s">
        <v>2085</v>
      </c>
      <c r="C61" s="647"/>
      <c r="D61" s="647"/>
      <c r="E61" s="662" t="e">
        <f t="shared" si="6"/>
        <v>#DIV/0!</v>
      </c>
      <c r="F61" s="477"/>
      <c r="G61" s="477">
        <v>165</v>
      </c>
      <c r="H61" s="662" t="e">
        <f t="shared" si="7"/>
        <v>#DIV/0!</v>
      </c>
      <c r="I61" s="648">
        <f t="shared" si="8"/>
        <v>0</v>
      </c>
      <c r="J61" s="696">
        <f t="shared" si="9"/>
        <v>165</v>
      </c>
      <c r="K61" s="665" t="e">
        <f t="shared" si="10"/>
        <v>#DIV/0!</v>
      </c>
    </row>
    <row r="62" spans="1:11">
      <c r="A62" s="774" t="s">
        <v>4614</v>
      </c>
      <c r="B62" s="911" t="s">
        <v>2086</v>
      </c>
      <c r="C62" s="647"/>
      <c r="D62" s="647"/>
      <c r="E62" s="662" t="e">
        <f t="shared" si="6"/>
        <v>#DIV/0!</v>
      </c>
      <c r="F62" s="477"/>
      <c r="G62" s="477">
        <v>1</v>
      </c>
      <c r="H62" s="662" t="e">
        <f t="shared" si="7"/>
        <v>#DIV/0!</v>
      </c>
      <c r="I62" s="648">
        <f t="shared" si="8"/>
        <v>0</v>
      </c>
      <c r="J62" s="696">
        <f t="shared" si="9"/>
        <v>1</v>
      </c>
      <c r="K62" s="665" t="e">
        <f t="shared" si="10"/>
        <v>#DIV/0!</v>
      </c>
    </row>
    <row r="63" spans="1:11">
      <c r="A63" s="774">
        <v>600349</v>
      </c>
      <c r="B63" s="911" t="s">
        <v>2587</v>
      </c>
      <c r="C63" s="647"/>
      <c r="D63" s="647">
        <v>1</v>
      </c>
      <c r="E63" s="662" t="e">
        <f t="shared" si="6"/>
        <v>#DIV/0!</v>
      </c>
      <c r="F63" s="477"/>
      <c r="G63" s="477">
        <v>1848</v>
      </c>
      <c r="H63" s="662" t="e">
        <f t="shared" si="7"/>
        <v>#DIV/0!</v>
      </c>
      <c r="I63" s="648">
        <f t="shared" si="8"/>
        <v>0</v>
      </c>
      <c r="J63" s="696">
        <f t="shared" si="9"/>
        <v>1849</v>
      </c>
      <c r="K63" s="665" t="e">
        <f t="shared" si="10"/>
        <v>#DIV/0!</v>
      </c>
    </row>
    <row r="64" spans="1:11">
      <c r="A64" s="774" t="s">
        <v>4558</v>
      </c>
      <c r="B64" s="911" t="s">
        <v>1533</v>
      </c>
      <c r="C64" s="647"/>
      <c r="D64" s="647">
        <v>1</v>
      </c>
      <c r="E64" s="662" t="e">
        <f t="shared" si="6"/>
        <v>#DIV/0!</v>
      </c>
      <c r="F64" s="477"/>
      <c r="G64" s="477">
        <v>1177</v>
      </c>
      <c r="H64" s="662" t="e">
        <f t="shared" si="7"/>
        <v>#DIV/0!</v>
      </c>
      <c r="I64" s="648">
        <f t="shared" si="8"/>
        <v>0</v>
      </c>
      <c r="J64" s="696">
        <f t="shared" si="9"/>
        <v>1178</v>
      </c>
      <c r="K64" s="665" t="e">
        <f t="shared" si="10"/>
        <v>#DIV/0!</v>
      </c>
    </row>
    <row r="65" spans="1:11" ht="25.5">
      <c r="A65" s="774" t="s">
        <v>4182</v>
      </c>
      <c r="B65" s="911" t="s">
        <v>0</v>
      </c>
      <c r="C65" s="647"/>
      <c r="D65" s="647">
        <v>2</v>
      </c>
      <c r="E65" s="662" t="e">
        <f t="shared" si="6"/>
        <v>#DIV/0!</v>
      </c>
      <c r="F65" s="477"/>
      <c r="G65" s="477">
        <v>28</v>
      </c>
      <c r="H65" s="662" t="e">
        <f t="shared" si="7"/>
        <v>#DIV/0!</v>
      </c>
      <c r="I65" s="648">
        <f t="shared" si="8"/>
        <v>0</v>
      </c>
      <c r="J65" s="696">
        <f t="shared" si="9"/>
        <v>30</v>
      </c>
      <c r="K65" s="665" t="e">
        <f t="shared" si="10"/>
        <v>#DIV/0!</v>
      </c>
    </row>
    <row r="66" spans="1:11" ht="25.5">
      <c r="A66" s="774" t="s">
        <v>1854</v>
      </c>
      <c r="B66" s="911" t="s">
        <v>1855</v>
      </c>
      <c r="C66" s="647"/>
      <c r="D66" s="647"/>
      <c r="E66" s="662" t="e">
        <f t="shared" si="6"/>
        <v>#DIV/0!</v>
      </c>
      <c r="F66" s="477"/>
      <c r="G66" s="477">
        <v>4436</v>
      </c>
      <c r="H66" s="662" t="e">
        <f t="shared" si="7"/>
        <v>#DIV/0!</v>
      </c>
      <c r="I66" s="648">
        <f t="shared" si="8"/>
        <v>0</v>
      </c>
      <c r="J66" s="696">
        <f t="shared" si="9"/>
        <v>4436</v>
      </c>
      <c r="K66" s="665" t="e">
        <f t="shared" si="10"/>
        <v>#DIV/0!</v>
      </c>
    </row>
    <row r="67" spans="1:11">
      <c r="A67" s="774" t="s">
        <v>4909</v>
      </c>
      <c r="B67" s="911" t="s">
        <v>1980</v>
      </c>
      <c r="C67" s="647"/>
      <c r="D67" s="647">
        <v>1</v>
      </c>
      <c r="E67" s="662" t="e">
        <f t="shared" si="6"/>
        <v>#DIV/0!</v>
      </c>
      <c r="F67" s="477"/>
      <c r="G67" s="477">
        <v>87</v>
      </c>
      <c r="H67" s="662" t="e">
        <f t="shared" si="7"/>
        <v>#DIV/0!</v>
      </c>
      <c r="I67" s="648">
        <f t="shared" si="8"/>
        <v>0</v>
      </c>
      <c r="J67" s="696">
        <f t="shared" si="9"/>
        <v>88</v>
      </c>
      <c r="K67" s="665" t="e">
        <f t="shared" si="10"/>
        <v>#DIV/0!</v>
      </c>
    </row>
    <row r="68" spans="1:11">
      <c r="A68" s="774" t="s">
        <v>4526</v>
      </c>
      <c r="B68" s="911" t="s">
        <v>1102</v>
      </c>
      <c r="C68" s="647"/>
      <c r="D68" s="647"/>
      <c r="E68" s="662" t="e">
        <f>SUM(D68/C68*100)</f>
        <v>#DIV/0!</v>
      </c>
      <c r="F68" s="477"/>
      <c r="G68" s="477">
        <v>1</v>
      </c>
      <c r="H68" s="662" t="e">
        <f>SUM(G68/F68*100)</f>
        <v>#DIV/0!</v>
      </c>
      <c r="I68" s="648">
        <f>C68+F68</f>
        <v>0</v>
      </c>
      <c r="J68" s="696">
        <f>D68+G68</f>
        <v>1</v>
      </c>
      <c r="K68" s="665" t="e">
        <f>SUM(J68/I68*100)</f>
        <v>#DIV/0!</v>
      </c>
    </row>
    <row r="69" spans="1:11" ht="25.5">
      <c r="A69" s="774" t="s">
        <v>2817</v>
      </c>
      <c r="B69" s="911" t="s">
        <v>1</v>
      </c>
      <c r="C69" s="647"/>
      <c r="D69" s="647"/>
      <c r="E69" s="662" t="e">
        <f t="shared" si="6"/>
        <v>#DIV/0!</v>
      </c>
      <c r="F69" s="477"/>
      <c r="G69" s="477">
        <v>15</v>
      </c>
      <c r="H69" s="662" t="e">
        <f t="shared" si="7"/>
        <v>#DIV/0!</v>
      </c>
      <c r="I69" s="648">
        <f t="shared" si="8"/>
        <v>0</v>
      </c>
      <c r="J69" s="696">
        <f t="shared" si="9"/>
        <v>15</v>
      </c>
      <c r="K69" s="665" t="e">
        <f t="shared" si="10"/>
        <v>#DIV/0!</v>
      </c>
    </row>
    <row r="70" spans="1:11" ht="25.5">
      <c r="A70" s="774" t="s">
        <v>4169</v>
      </c>
      <c r="B70" s="911" t="s">
        <v>4170</v>
      </c>
      <c r="C70" s="647"/>
      <c r="D70" s="647"/>
      <c r="E70" s="662" t="e">
        <f t="shared" si="6"/>
        <v>#DIV/0!</v>
      </c>
      <c r="F70" s="477"/>
      <c r="G70" s="477">
        <v>2</v>
      </c>
      <c r="H70" s="662" t="e">
        <f t="shared" si="7"/>
        <v>#DIV/0!</v>
      </c>
      <c r="I70" s="648">
        <f t="shared" si="8"/>
        <v>0</v>
      </c>
      <c r="J70" s="696">
        <f t="shared" si="9"/>
        <v>2</v>
      </c>
      <c r="K70" s="665" t="e">
        <f t="shared" si="10"/>
        <v>#DIV/0!</v>
      </c>
    </row>
    <row r="71" spans="1:11">
      <c r="A71" s="774" t="s">
        <v>4171</v>
      </c>
      <c r="B71" s="911" t="s">
        <v>4172</v>
      </c>
      <c r="C71" s="647"/>
      <c r="D71" s="647"/>
      <c r="E71" s="662" t="e">
        <f>SUM(D71/C71*100)</f>
        <v>#DIV/0!</v>
      </c>
      <c r="F71" s="477"/>
      <c r="G71" s="477">
        <v>2</v>
      </c>
      <c r="H71" s="662" t="e">
        <f>SUM(G71/F71*100)</f>
        <v>#DIV/0!</v>
      </c>
      <c r="I71" s="648">
        <f>C71+F71</f>
        <v>0</v>
      </c>
      <c r="J71" s="696">
        <f>D71+G71</f>
        <v>2</v>
      </c>
      <c r="K71" s="665" t="e">
        <f>SUM(J71/I71*100)</f>
        <v>#DIV/0!</v>
      </c>
    </row>
    <row r="72" spans="1:11">
      <c r="A72" s="774" t="s">
        <v>4297</v>
      </c>
      <c r="B72" s="911" t="s">
        <v>1953</v>
      </c>
      <c r="C72" s="647"/>
      <c r="D72" s="647"/>
      <c r="E72" s="662" t="e">
        <f>SUM(D72/C72*100)</f>
        <v>#DIV/0!</v>
      </c>
      <c r="F72" s="477"/>
      <c r="G72" s="477">
        <v>5</v>
      </c>
      <c r="H72" s="662" t="e">
        <f>SUM(G72/F72*100)</f>
        <v>#DIV/0!</v>
      </c>
      <c r="I72" s="648">
        <f>C72+F72</f>
        <v>0</v>
      </c>
      <c r="J72" s="696">
        <f>D72+G72</f>
        <v>5</v>
      </c>
      <c r="K72" s="665" t="e">
        <f>SUM(J72/I72*100)</f>
        <v>#DIV/0!</v>
      </c>
    </row>
    <row r="73" spans="1:11" ht="25.5">
      <c r="A73" s="774" t="s">
        <v>1326</v>
      </c>
      <c r="B73" s="911" t="s">
        <v>2</v>
      </c>
      <c r="C73" s="647"/>
      <c r="D73" s="647"/>
      <c r="E73" s="662" t="e">
        <f t="shared" si="6"/>
        <v>#DIV/0!</v>
      </c>
      <c r="F73" s="477"/>
      <c r="G73" s="477">
        <v>154</v>
      </c>
      <c r="H73" s="662" t="e">
        <f t="shared" si="7"/>
        <v>#DIV/0!</v>
      </c>
      <c r="I73" s="648">
        <f t="shared" si="8"/>
        <v>0</v>
      </c>
      <c r="J73" s="696">
        <f t="shared" si="9"/>
        <v>154</v>
      </c>
      <c r="K73" s="665" t="e">
        <f t="shared" si="10"/>
        <v>#DIV/0!</v>
      </c>
    </row>
    <row r="74" spans="1:11" ht="25.5">
      <c r="A74" s="478" t="s">
        <v>4285</v>
      </c>
      <c r="B74" s="911" t="s">
        <v>3</v>
      </c>
      <c r="C74" s="647"/>
      <c r="D74" s="647"/>
      <c r="E74" s="662" t="e">
        <f t="shared" si="6"/>
        <v>#DIV/0!</v>
      </c>
      <c r="F74" s="477"/>
      <c r="G74" s="477">
        <v>188</v>
      </c>
      <c r="H74" s="662" t="e">
        <f t="shared" si="7"/>
        <v>#DIV/0!</v>
      </c>
      <c r="I74" s="648">
        <f t="shared" si="8"/>
        <v>0</v>
      </c>
      <c r="J74" s="696">
        <f t="shared" si="9"/>
        <v>188</v>
      </c>
      <c r="K74" s="665" t="e">
        <f t="shared" si="10"/>
        <v>#DIV/0!</v>
      </c>
    </row>
    <row r="75" spans="1:11">
      <c r="A75" s="478" t="s">
        <v>4</v>
      </c>
      <c r="B75" s="911" t="s">
        <v>5</v>
      </c>
      <c r="C75" s="647"/>
      <c r="D75" s="647"/>
      <c r="E75" s="662" t="e">
        <f t="shared" si="6"/>
        <v>#DIV/0!</v>
      </c>
      <c r="F75" s="477"/>
      <c r="G75" s="477">
        <v>1</v>
      </c>
      <c r="H75" s="662" t="e">
        <f t="shared" si="7"/>
        <v>#DIV/0!</v>
      </c>
      <c r="I75" s="648">
        <f t="shared" si="8"/>
        <v>0</v>
      </c>
      <c r="J75" s="696">
        <f t="shared" si="9"/>
        <v>1</v>
      </c>
      <c r="K75" s="665" t="e">
        <f t="shared" si="10"/>
        <v>#DIV/0!</v>
      </c>
    </row>
    <row r="76" spans="1:11">
      <c r="A76" s="478" t="s">
        <v>4299</v>
      </c>
      <c r="B76" s="911" t="s">
        <v>6</v>
      </c>
      <c r="C76" s="647"/>
      <c r="D76" s="647"/>
      <c r="E76" s="662" t="e">
        <f t="shared" si="6"/>
        <v>#DIV/0!</v>
      </c>
      <c r="F76" s="477"/>
      <c r="G76" s="477">
        <v>69</v>
      </c>
      <c r="H76" s="662" t="e">
        <f t="shared" si="7"/>
        <v>#DIV/0!</v>
      </c>
      <c r="I76" s="648">
        <f t="shared" si="8"/>
        <v>0</v>
      </c>
      <c r="J76" s="696">
        <f t="shared" si="9"/>
        <v>69</v>
      </c>
      <c r="K76" s="665" t="e">
        <f t="shared" si="10"/>
        <v>#DIV/0!</v>
      </c>
    </row>
    <row r="77" spans="1:11" ht="25.5">
      <c r="A77" s="478" t="s">
        <v>4196</v>
      </c>
      <c r="B77" s="911" t="s">
        <v>7</v>
      </c>
      <c r="C77" s="647"/>
      <c r="D77" s="647">
        <v>2</v>
      </c>
      <c r="E77" s="662" t="e">
        <f>SUM(D77/C77*100)</f>
        <v>#DIV/0!</v>
      </c>
      <c r="F77" s="477"/>
      <c r="G77" s="477">
        <v>31</v>
      </c>
      <c r="H77" s="662" t="e">
        <f>SUM(G77/F77*100)</f>
        <v>#DIV/0!</v>
      </c>
      <c r="I77" s="648">
        <f>C77+F77</f>
        <v>0</v>
      </c>
      <c r="J77" s="696">
        <f>D77+G77</f>
        <v>33</v>
      </c>
      <c r="K77" s="665" t="e">
        <f>SUM(J77/I77*100)</f>
        <v>#DIV/0!</v>
      </c>
    </row>
    <row r="78" spans="1:11">
      <c r="A78" s="774" t="s">
        <v>4197</v>
      </c>
      <c r="B78" s="911" t="s">
        <v>8</v>
      </c>
      <c r="C78" s="647"/>
      <c r="D78" s="647">
        <v>1</v>
      </c>
      <c r="E78" s="662" t="e">
        <f t="shared" si="6"/>
        <v>#DIV/0!</v>
      </c>
      <c r="F78" s="477"/>
      <c r="G78" s="477">
        <v>94</v>
      </c>
      <c r="H78" s="662" t="e">
        <f t="shared" si="7"/>
        <v>#DIV/0!</v>
      </c>
      <c r="I78" s="648">
        <f t="shared" si="8"/>
        <v>0</v>
      </c>
      <c r="J78" s="696">
        <f t="shared" si="9"/>
        <v>95</v>
      </c>
      <c r="K78" s="665" t="e">
        <f t="shared" si="10"/>
        <v>#DIV/0!</v>
      </c>
    </row>
    <row r="79" spans="1:11">
      <c r="A79" s="774" t="s">
        <v>2533</v>
      </c>
      <c r="B79" s="911" t="s">
        <v>8</v>
      </c>
      <c r="C79" s="647"/>
      <c r="D79" s="647"/>
      <c r="E79" s="662" t="e">
        <f t="shared" si="6"/>
        <v>#DIV/0!</v>
      </c>
      <c r="F79" s="477"/>
      <c r="G79" s="477">
        <v>246</v>
      </c>
      <c r="H79" s="662" t="e">
        <f t="shared" si="7"/>
        <v>#DIV/0!</v>
      </c>
      <c r="I79" s="648"/>
      <c r="J79" s="696">
        <f t="shared" si="9"/>
        <v>246</v>
      </c>
      <c r="K79" s="665" t="e">
        <f t="shared" si="10"/>
        <v>#DIV/0!</v>
      </c>
    </row>
    <row r="80" spans="1:11">
      <c r="A80" s="774" t="s">
        <v>1623</v>
      </c>
      <c r="B80" s="911" t="s">
        <v>9</v>
      </c>
      <c r="C80" s="647"/>
      <c r="D80" s="647"/>
      <c r="E80" s="662" t="e">
        <f>SUM(D80/C80*100)</f>
        <v>#DIV/0!</v>
      </c>
      <c r="F80" s="477"/>
      <c r="G80" s="477"/>
      <c r="H80" s="662" t="e">
        <f t="shared" si="7"/>
        <v>#DIV/0!</v>
      </c>
      <c r="I80" s="648">
        <f t="shared" ref="I80:J94" si="12">C80+F80</f>
        <v>0</v>
      </c>
      <c r="J80" s="696">
        <f t="shared" si="12"/>
        <v>0</v>
      </c>
      <c r="K80" s="665" t="e">
        <f>SUM(J80/I80*100)</f>
        <v>#DIV/0!</v>
      </c>
    </row>
    <row r="81" spans="1:11" ht="25.5">
      <c r="A81" s="1460" t="s">
        <v>2648</v>
      </c>
      <c r="B81" s="911" t="s">
        <v>7202</v>
      </c>
      <c r="C81" s="647"/>
      <c r="D81" s="647">
        <v>1</v>
      </c>
      <c r="E81" s="662" t="e">
        <f t="shared" ref="E81:E88" si="13">SUM(D81/C81*100)</f>
        <v>#DIV/0!</v>
      </c>
      <c r="F81" s="1459"/>
      <c r="G81" s="1459">
        <v>1</v>
      </c>
      <c r="H81" s="662" t="e">
        <f t="shared" si="7"/>
        <v>#DIV/0!</v>
      </c>
      <c r="I81" s="648">
        <f t="shared" ref="I81:I88" si="14">C81+F81</f>
        <v>0</v>
      </c>
      <c r="J81" s="696">
        <f t="shared" ref="J81:J92" si="15">D81+G81</f>
        <v>2</v>
      </c>
      <c r="K81" s="665" t="e">
        <f t="shared" ref="K81:K88" si="16">SUM(J81/I81*100)</f>
        <v>#DIV/0!</v>
      </c>
    </row>
    <row r="82" spans="1:11" ht="25.5">
      <c r="A82" s="1460">
        <v>90045</v>
      </c>
      <c r="B82" s="911" t="s">
        <v>3002</v>
      </c>
      <c r="C82" s="647"/>
      <c r="D82" s="647"/>
      <c r="E82" s="662" t="e">
        <f t="shared" si="13"/>
        <v>#DIV/0!</v>
      </c>
      <c r="F82" s="1459"/>
      <c r="G82" s="1459">
        <v>4</v>
      </c>
      <c r="H82" s="662" t="e">
        <f t="shared" si="7"/>
        <v>#DIV/0!</v>
      </c>
      <c r="I82" s="648">
        <f t="shared" si="14"/>
        <v>0</v>
      </c>
      <c r="J82" s="696">
        <f t="shared" si="15"/>
        <v>4</v>
      </c>
      <c r="K82" s="665" t="e">
        <f t="shared" si="16"/>
        <v>#DIV/0!</v>
      </c>
    </row>
    <row r="83" spans="1:11" ht="38.25">
      <c r="A83" s="1460" t="s">
        <v>7203</v>
      </c>
      <c r="B83" s="911" t="s">
        <v>7204</v>
      </c>
      <c r="C83" s="647"/>
      <c r="D83" s="647"/>
      <c r="E83" s="662" t="e">
        <f t="shared" si="13"/>
        <v>#DIV/0!</v>
      </c>
      <c r="F83" s="1459"/>
      <c r="G83" s="1459">
        <v>1</v>
      </c>
      <c r="H83" s="662" t="e">
        <f t="shared" si="7"/>
        <v>#DIV/0!</v>
      </c>
      <c r="I83" s="648">
        <f t="shared" si="14"/>
        <v>0</v>
      </c>
      <c r="J83" s="696">
        <f t="shared" si="15"/>
        <v>1</v>
      </c>
      <c r="K83" s="665" t="e">
        <f t="shared" si="16"/>
        <v>#DIV/0!</v>
      </c>
    </row>
    <row r="84" spans="1:11" ht="25.5">
      <c r="A84" s="1460">
        <v>241021</v>
      </c>
      <c r="B84" s="911" t="s">
        <v>7205</v>
      </c>
      <c r="C84" s="647"/>
      <c r="D84" s="647"/>
      <c r="E84" s="662" t="e">
        <f t="shared" si="13"/>
        <v>#DIV/0!</v>
      </c>
      <c r="F84" s="1459"/>
      <c r="G84" s="1459">
        <v>33</v>
      </c>
      <c r="H84" s="662" t="e">
        <f t="shared" si="7"/>
        <v>#DIV/0!</v>
      </c>
      <c r="I84" s="648">
        <f t="shared" si="14"/>
        <v>0</v>
      </c>
      <c r="J84" s="696">
        <f t="shared" si="15"/>
        <v>33</v>
      </c>
      <c r="K84" s="665" t="e">
        <f t="shared" si="16"/>
        <v>#DIV/0!</v>
      </c>
    </row>
    <row r="85" spans="1:11">
      <c r="A85" s="1460" t="s">
        <v>4943</v>
      </c>
      <c r="B85" s="911" t="s">
        <v>7206</v>
      </c>
      <c r="C85" s="647"/>
      <c r="D85" s="647"/>
      <c r="E85" s="662" t="e">
        <f t="shared" si="13"/>
        <v>#DIV/0!</v>
      </c>
      <c r="F85" s="1459"/>
      <c r="G85" s="1459">
        <v>2</v>
      </c>
      <c r="H85" s="662" t="e">
        <f t="shared" si="7"/>
        <v>#DIV/0!</v>
      </c>
      <c r="I85" s="648">
        <f t="shared" si="14"/>
        <v>0</v>
      </c>
      <c r="J85" s="696">
        <f t="shared" si="15"/>
        <v>2</v>
      </c>
      <c r="K85" s="665" t="e">
        <f t="shared" si="16"/>
        <v>#DIV/0!</v>
      </c>
    </row>
    <row r="86" spans="1:11" ht="25.5">
      <c r="A86" s="1460" t="s">
        <v>4956</v>
      </c>
      <c r="B86" s="911" t="s">
        <v>7207</v>
      </c>
      <c r="C86" s="647"/>
      <c r="D86" s="647"/>
      <c r="E86" s="662" t="e">
        <f t="shared" si="13"/>
        <v>#DIV/0!</v>
      </c>
      <c r="F86" s="1459"/>
      <c r="G86" s="1459">
        <v>18</v>
      </c>
      <c r="H86" s="662" t="e">
        <f t="shared" si="7"/>
        <v>#DIV/0!</v>
      </c>
      <c r="I86" s="648">
        <f t="shared" si="14"/>
        <v>0</v>
      </c>
      <c r="J86" s="696">
        <f t="shared" si="15"/>
        <v>18</v>
      </c>
      <c r="K86" s="665" t="e">
        <f t="shared" si="16"/>
        <v>#DIV/0!</v>
      </c>
    </row>
    <row r="87" spans="1:11">
      <c r="A87" s="1460" t="s">
        <v>3056</v>
      </c>
      <c r="B87" s="911" t="s">
        <v>3057</v>
      </c>
      <c r="C87" s="647"/>
      <c r="D87" s="647"/>
      <c r="E87" s="662" t="e">
        <f t="shared" ref="E87" si="17">SUM(D87/C87*100)</f>
        <v>#DIV/0!</v>
      </c>
      <c r="F87" s="1459"/>
      <c r="G87" s="1459">
        <v>1</v>
      </c>
      <c r="H87" s="662" t="e">
        <f t="shared" ref="H87" si="18">SUM(G87/F87*100)</f>
        <v>#DIV/0!</v>
      </c>
      <c r="I87" s="648">
        <f t="shared" ref="I87" si="19">C87+F87</f>
        <v>0</v>
      </c>
      <c r="J87" s="696">
        <f t="shared" ref="J87" si="20">D87+G87</f>
        <v>1</v>
      </c>
      <c r="K87" s="665" t="e">
        <f t="shared" ref="K87" si="21">SUM(J87/I87*100)</f>
        <v>#DIV/0!</v>
      </c>
    </row>
    <row r="88" spans="1:11">
      <c r="A88" s="1460" t="s">
        <v>3048</v>
      </c>
      <c r="B88" s="911" t="s">
        <v>7208</v>
      </c>
      <c r="C88" s="647"/>
      <c r="D88" s="647"/>
      <c r="E88" s="662" t="e">
        <f t="shared" si="13"/>
        <v>#DIV/0!</v>
      </c>
      <c r="F88" s="1459"/>
      <c r="G88" s="1459">
        <v>2</v>
      </c>
      <c r="H88" s="662" t="e">
        <f t="shared" si="7"/>
        <v>#DIV/0!</v>
      </c>
      <c r="I88" s="648">
        <f t="shared" si="14"/>
        <v>0</v>
      </c>
      <c r="J88" s="696">
        <f t="shared" si="15"/>
        <v>2</v>
      </c>
      <c r="K88" s="665" t="e">
        <f t="shared" si="16"/>
        <v>#DIV/0!</v>
      </c>
    </row>
    <row r="89" spans="1:11" ht="25.5">
      <c r="A89" s="1460" t="s">
        <v>4270</v>
      </c>
      <c r="B89" s="911" t="s">
        <v>7209</v>
      </c>
      <c r="C89" s="1319"/>
      <c r="D89" s="1319"/>
      <c r="E89" s="1376"/>
      <c r="F89" s="1324"/>
      <c r="G89" s="1324">
        <v>1</v>
      </c>
      <c r="H89" s="1376" t="e">
        <f t="shared" si="7"/>
        <v>#DIV/0!</v>
      </c>
      <c r="I89" s="1314"/>
      <c r="J89" s="1315">
        <f t="shared" si="15"/>
        <v>1</v>
      </c>
      <c r="K89" s="1320"/>
    </row>
    <row r="90" spans="1:11">
      <c r="A90" s="1460" t="s">
        <v>1527</v>
      </c>
      <c r="B90" s="911" t="s">
        <v>1528</v>
      </c>
      <c r="C90" s="647"/>
      <c r="D90" s="647"/>
      <c r="E90" s="662" t="e">
        <f t="shared" ref="E90:E92" si="22">SUM(D90/C90*100)</f>
        <v>#DIV/0!</v>
      </c>
      <c r="F90" s="1459"/>
      <c r="G90" s="1459">
        <v>2</v>
      </c>
      <c r="H90" s="662" t="e">
        <f t="shared" si="7"/>
        <v>#DIV/0!</v>
      </c>
      <c r="I90" s="648">
        <f t="shared" ref="I90:I92" si="23">C90+F90</f>
        <v>0</v>
      </c>
      <c r="J90" s="696">
        <f t="shared" si="15"/>
        <v>2</v>
      </c>
      <c r="K90" s="665" t="e">
        <f t="shared" ref="K90:K92" si="24">SUM(J90/I90*100)</f>
        <v>#DIV/0!</v>
      </c>
    </row>
    <row r="91" spans="1:11">
      <c r="A91" s="1463" t="s">
        <v>2428</v>
      </c>
      <c r="B91" s="1377" t="s">
        <v>2429</v>
      </c>
      <c r="C91" s="647"/>
      <c r="D91" s="647"/>
      <c r="E91" s="662" t="e">
        <f t="shared" ref="E91" si="25">SUM(D91/C91*100)</f>
        <v>#DIV/0!</v>
      </c>
      <c r="F91" s="1459"/>
      <c r="G91" s="1459">
        <v>1</v>
      </c>
      <c r="H91" s="662" t="e">
        <f t="shared" ref="H91" si="26">SUM(G91/F91*100)</f>
        <v>#DIV/0!</v>
      </c>
      <c r="I91" s="648">
        <f t="shared" ref="I91" si="27">C91+F91</f>
        <v>0</v>
      </c>
      <c r="J91" s="696">
        <f t="shared" ref="J91" si="28">D91+G91</f>
        <v>1</v>
      </c>
      <c r="K91" s="665" t="e">
        <f t="shared" ref="K91" si="29">SUM(J91/I91*100)</f>
        <v>#DIV/0!</v>
      </c>
    </row>
    <row r="92" spans="1:11" ht="25.5">
      <c r="A92" s="1460" t="s">
        <v>7210</v>
      </c>
      <c r="B92" s="911" t="s">
        <v>7211</v>
      </c>
      <c r="C92" s="647"/>
      <c r="D92" s="647"/>
      <c r="E92" s="662" t="e">
        <f t="shared" si="22"/>
        <v>#DIV/0!</v>
      </c>
      <c r="F92" s="1459"/>
      <c r="G92" s="1459">
        <v>1</v>
      </c>
      <c r="H92" s="662" t="e">
        <f t="shared" si="7"/>
        <v>#DIV/0!</v>
      </c>
      <c r="I92" s="648">
        <f t="shared" si="23"/>
        <v>0</v>
      </c>
      <c r="J92" s="696">
        <f t="shared" si="15"/>
        <v>1</v>
      </c>
      <c r="K92" s="665" t="e">
        <f t="shared" si="24"/>
        <v>#DIV/0!</v>
      </c>
    </row>
    <row r="93" spans="1:11">
      <c r="A93" s="1460"/>
      <c r="B93" s="911"/>
      <c r="C93" s="647"/>
      <c r="D93" s="647"/>
      <c r="E93" s="662" t="e">
        <f t="shared" si="2"/>
        <v>#DIV/0!</v>
      </c>
      <c r="F93" s="477"/>
      <c r="G93" s="477"/>
      <c r="H93" s="662" t="e">
        <f t="shared" si="3"/>
        <v>#DIV/0!</v>
      </c>
      <c r="I93" s="648">
        <f t="shared" si="12"/>
        <v>0</v>
      </c>
      <c r="J93" s="696">
        <f t="shared" si="12"/>
        <v>0</v>
      </c>
      <c r="K93" s="665" t="e">
        <f t="shared" si="4"/>
        <v>#DIV/0!</v>
      </c>
    </row>
    <row r="94" spans="1:11" ht="20.25" customHeight="1">
      <c r="A94" s="1875" t="s">
        <v>4210</v>
      </c>
      <c r="B94" s="1876"/>
      <c r="C94" s="767">
        <f>SUM(C13:C93)</f>
        <v>1023</v>
      </c>
      <c r="D94" s="767">
        <f>SUM(D13:D93)</f>
        <v>7298</v>
      </c>
      <c r="E94" s="665">
        <f t="shared" si="2"/>
        <v>713.39198435972628</v>
      </c>
      <c r="F94" s="767">
        <f>SUM(F13:F93)</f>
        <v>11616</v>
      </c>
      <c r="G94" s="767">
        <f>SUM(G13:G93)</f>
        <v>252068</v>
      </c>
      <c r="H94" s="665">
        <f t="shared" si="3"/>
        <v>2170.0068870523419</v>
      </c>
      <c r="I94" s="648">
        <f t="shared" si="12"/>
        <v>12639</v>
      </c>
      <c r="J94" s="696">
        <f t="shared" si="12"/>
        <v>259366</v>
      </c>
      <c r="K94" s="665">
        <f t="shared" si="4"/>
        <v>2052.1085528918425</v>
      </c>
    </row>
    <row r="95" spans="1:11">
      <c r="A95" s="742" t="s">
        <v>4211</v>
      </c>
      <c r="B95" s="655"/>
      <c r="C95" s="473"/>
      <c r="D95" s="473"/>
      <c r="E95" s="662"/>
      <c r="F95" s="473"/>
      <c r="G95" s="473"/>
      <c r="H95" s="662"/>
      <c r="I95" s="648"/>
      <c r="J95" s="696"/>
      <c r="K95" s="665"/>
    </row>
    <row r="96" spans="1:11">
      <c r="A96" s="483" t="s">
        <v>4212</v>
      </c>
      <c r="B96" s="658" t="s">
        <v>4213</v>
      </c>
      <c r="C96" s="474"/>
      <c r="D96" s="474"/>
      <c r="E96" s="662" t="e">
        <f t="shared" si="2"/>
        <v>#DIV/0!</v>
      </c>
      <c r="F96" s="564"/>
      <c r="G96" s="564"/>
      <c r="H96" s="662" t="e">
        <f t="shared" si="3"/>
        <v>#DIV/0!</v>
      </c>
      <c r="I96" s="648">
        <f t="shared" ref="I96:I109" si="30">C96+F96</f>
        <v>0</v>
      </c>
      <c r="J96" s="696">
        <f t="shared" ref="J96:J109" si="31">D96+G96</f>
        <v>0</v>
      </c>
      <c r="K96" s="665" t="e">
        <f t="shared" si="4"/>
        <v>#DIV/0!</v>
      </c>
    </row>
    <row r="97" spans="1:11">
      <c r="A97" s="483" t="s">
        <v>4214</v>
      </c>
      <c r="B97" s="658" t="s">
        <v>4215</v>
      </c>
      <c r="C97" s="474"/>
      <c r="D97" s="474"/>
      <c r="E97" s="662" t="e">
        <f t="shared" si="2"/>
        <v>#DIV/0!</v>
      </c>
      <c r="F97" s="564"/>
      <c r="G97" s="564"/>
      <c r="H97" s="662" t="e">
        <f t="shared" si="3"/>
        <v>#DIV/0!</v>
      </c>
      <c r="I97" s="648">
        <f t="shared" si="30"/>
        <v>0</v>
      </c>
      <c r="J97" s="696">
        <f t="shared" si="31"/>
        <v>0</v>
      </c>
      <c r="K97" s="665" t="e">
        <f t="shared" si="4"/>
        <v>#DIV/0!</v>
      </c>
    </row>
    <row r="98" spans="1:11">
      <c r="A98" s="483" t="s">
        <v>4216</v>
      </c>
      <c r="B98" s="658" t="s">
        <v>4217</v>
      </c>
      <c r="C98" s="474"/>
      <c r="D98" s="474"/>
      <c r="E98" s="662" t="e">
        <f t="shared" si="2"/>
        <v>#DIV/0!</v>
      </c>
      <c r="F98" s="564"/>
      <c r="G98" s="564"/>
      <c r="H98" s="662" t="e">
        <f t="shared" si="3"/>
        <v>#DIV/0!</v>
      </c>
      <c r="I98" s="648">
        <f t="shared" si="30"/>
        <v>0</v>
      </c>
      <c r="J98" s="696">
        <f t="shared" si="31"/>
        <v>0</v>
      </c>
      <c r="K98" s="665" t="e">
        <f t="shared" si="4"/>
        <v>#DIV/0!</v>
      </c>
    </row>
    <row r="99" spans="1:11" ht="9.75" customHeight="1">
      <c r="A99" s="483" t="s">
        <v>819</v>
      </c>
      <c r="B99" s="658" t="s">
        <v>4218</v>
      </c>
      <c r="C99" s="474"/>
      <c r="D99" s="474"/>
      <c r="E99" s="662" t="e">
        <f t="shared" si="2"/>
        <v>#DIV/0!</v>
      </c>
      <c r="F99" s="564"/>
      <c r="G99" s="564"/>
      <c r="H99" s="662" t="e">
        <f t="shared" si="3"/>
        <v>#DIV/0!</v>
      </c>
      <c r="I99" s="648">
        <f t="shared" si="30"/>
        <v>0</v>
      </c>
      <c r="J99" s="696">
        <f t="shared" si="31"/>
        <v>0</v>
      </c>
      <c r="K99" s="665" t="e">
        <f t="shared" si="4"/>
        <v>#DIV/0!</v>
      </c>
    </row>
    <row r="100" spans="1:11">
      <c r="A100" s="483" t="s">
        <v>4219</v>
      </c>
      <c r="B100" s="658" t="s">
        <v>4220</v>
      </c>
      <c r="C100" s="474"/>
      <c r="D100" s="474"/>
      <c r="E100" s="662" t="e">
        <f t="shared" si="2"/>
        <v>#DIV/0!</v>
      </c>
      <c r="F100" s="564"/>
      <c r="G100" s="564"/>
      <c r="H100" s="662" t="e">
        <f t="shared" si="3"/>
        <v>#DIV/0!</v>
      </c>
      <c r="I100" s="648">
        <f t="shared" si="30"/>
        <v>0</v>
      </c>
      <c r="J100" s="696">
        <f t="shared" si="31"/>
        <v>0</v>
      </c>
      <c r="K100" s="665" t="e">
        <f t="shared" si="4"/>
        <v>#DIV/0!</v>
      </c>
    </row>
    <row r="101" spans="1:11" ht="9.75" customHeight="1">
      <c r="A101" s="483" t="s">
        <v>4221</v>
      </c>
      <c r="B101" s="658" t="s">
        <v>4222</v>
      </c>
      <c r="C101" s="474"/>
      <c r="D101" s="474"/>
      <c r="E101" s="662" t="e">
        <f t="shared" si="2"/>
        <v>#DIV/0!</v>
      </c>
      <c r="F101" s="564"/>
      <c r="G101" s="564"/>
      <c r="H101" s="662" t="e">
        <f t="shared" si="3"/>
        <v>#DIV/0!</v>
      </c>
      <c r="I101" s="648">
        <f t="shared" si="30"/>
        <v>0</v>
      </c>
      <c r="J101" s="696">
        <f t="shared" si="31"/>
        <v>0</v>
      </c>
      <c r="K101" s="665" t="e">
        <f t="shared" si="4"/>
        <v>#DIV/0!</v>
      </c>
    </row>
    <row r="102" spans="1:11" ht="12" customHeight="1">
      <c r="A102" s="483" t="s">
        <v>4223</v>
      </c>
      <c r="B102" s="658" t="s">
        <v>4224</v>
      </c>
      <c r="C102" s="474"/>
      <c r="D102" s="474"/>
      <c r="E102" s="662" t="e">
        <f t="shared" si="2"/>
        <v>#DIV/0!</v>
      </c>
      <c r="F102" s="564"/>
      <c r="G102" s="564"/>
      <c r="H102" s="662" t="e">
        <f t="shared" si="3"/>
        <v>#DIV/0!</v>
      </c>
      <c r="I102" s="648">
        <f t="shared" si="30"/>
        <v>0</v>
      </c>
      <c r="J102" s="696">
        <f t="shared" si="31"/>
        <v>0</v>
      </c>
      <c r="K102" s="665" t="e">
        <f t="shared" si="4"/>
        <v>#DIV/0!</v>
      </c>
    </row>
    <row r="103" spans="1:11" ht="12.75" customHeight="1">
      <c r="A103" s="483" t="s">
        <v>4225</v>
      </c>
      <c r="B103" s="658" t="s">
        <v>570</v>
      </c>
      <c r="C103" s="474"/>
      <c r="D103" s="474"/>
      <c r="E103" s="662" t="e">
        <f t="shared" si="2"/>
        <v>#DIV/0!</v>
      </c>
      <c r="F103" s="564"/>
      <c r="G103" s="564"/>
      <c r="H103" s="662" t="e">
        <f t="shared" si="3"/>
        <v>#DIV/0!</v>
      </c>
      <c r="I103" s="648">
        <f t="shared" si="30"/>
        <v>0</v>
      </c>
      <c r="J103" s="696">
        <f t="shared" si="31"/>
        <v>0</v>
      </c>
      <c r="K103" s="665" t="e">
        <f t="shared" si="4"/>
        <v>#DIV/0!</v>
      </c>
    </row>
    <row r="104" spans="1:11" ht="8.25" customHeight="1">
      <c r="A104" s="483" t="s">
        <v>571</v>
      </c>
      <c r="B104" s="658" t="s">
        <v>572</v>
      </c>
      <c r="C104" s="474"/>
      <c r="D104" s="474"/>
      <c r="E104" s="662" t="e">
        <f t="shared" si="2"/>
        <v>#DIV/0!</v>
      </c>
      <c r="F104" s="564"/>
      <c r="G104" s="564"/>
      <c r="H104" s="662" t="e">
        <f t="shared" si="3"/>
        <v>#DIV/0!</v>
      </c>
      <c r="I104" s="648">
        <f t="shared" si="30"/>
        <v>0</v>
      </c>
      <c r="J104" s="696">
        <f t="shared" si="31"/>
        <v>0</v>
      </c>
      <c r="K104" s="665" t="e">
        <f t="shared" si="4"/>
        <v>#DIV/0!</v>
      </c>
    </row>
    <row r="105" spans="1:11" ht="12.75" customHeight="1">
      <c r="A105" s="483" t="s">
        <v>573</v>
      </c>
      <c r="B105" s="658" t="s">
        <v>2990</v>
      </c>
      <c r="C105" s="474"/>
      <c r="D105" s="474"/>
      <c r="E105" s="662" t="e">
        <f t="shared" si="2"/>
        <v>#DIV/0!</v>
      </c>
      <c r="F105" s="564"/>
      <c r="G105" s="564"/>
      <c r="H105" s="662" t="e">
        <f t="shared" si="3"/>
        <v>#DIV/0!</v>
      </c>
      <c r="I105" s="648">
        <f t="shared" si="30"/>
        <v>0</v>
      </c>
      <c r="J105" s="696">
        <f t="shared" si="31"/>
        <v>0</v>
      </c>
      <c r="K105" s="665" t="e">
        <f t="shared" si="4"/>
        <v>#DIV/0!</v>
      </c>
    </row>
    <row r="106" spans="1:11" ht="20.25" customHeight="1">
      <c r="A106" s="483" t="s">
        <v>2991</v>
      </c>
      <c r="B106" s="658" t="s">
        <v>2992</v>
      </c>
      <c r="C106" s="474"/>
      <c r="D106" s="474"/>
      <c r="E106" s="662" t="e">
        <f t="shared" si="2"/>
        <v>#DIV/0!</v>
      </c>
      <c r="F106" s="564"/>
      <c r="G106" s="564"/>
      <c r="H106" s="662" t="e">
        <f t="shared" si="3"/>
        <v>#DIV/0!</v>
      </c>
      <c r="I106" s="648">
        <f t="shared" si="30"/>
        <v>0</v>
      </c>
      <c r="J106" s="696">
        <f t="shared" si="31"/>
        <v>0</v>
      </c>
      <c r="K106" s="665" t="e">
        <f t="shared" si="4"/>
        <v>#DIV/0!</v>
      </c>
    </row>
    <row r="107" spans="1:11" ht="12.75" customHeight="1">
      <c r="A107" s="483" t="s">
        <v>2993</v>
      </c>
      <c r="B107" s="658" t="s">
        <v>2994</v>
      </c>
      <c r="C107" s="474"/>
      <c r="D107" s="474"/>
      <c r="E107" s="662" t="e">
        <f t="shared" si="2"/>
        <v>#DIV/0!</v>
      </c>
      <c r="F107" s="564"/>
      <c r="G107" s="564"/>
      <c r="H107" s="662" t="e">
        <f t="shared" si="3"/>
        <v>#DIV/0!</v>
      </c>
      <c r="I107" s="648">
        <f t="shared" si="30"/>
        <v>0</v>
      </c>
      <c r="J107" s="696">
        <f t="shared" si="31"/>
        <v>0</v>
      </c>
      <c r="K107" s="665" t="e">
        <f t="shared" si="4"/>
        <v>#DIV/0!</v>
      </c>
    </row>
    <row r="108" spans="1:11">
      <c r="A108" s="769" t="s">
        <v>2995</v>
      </c>
      <c r="B108" s="743"/>
      <c r="C108" s="768">
        <f>SUM(C96:C107)</f>
        <v>0</v>
      </c>
      <c r="D108" s="768">
        <f>SUM(D96:D107)</f>
        <v>0</v>
      </c>
      <c r="E108" s="665" t="e">
        <f t="shared" si="2"/>
        <v>#DIV/0!</v>
      </c>
      <c r="F108" s="768">
        <f>SUM(F96:F107)</f>
        <v>0</v>
      </c>
      <c r="G108" s="768">
        <f>SUM(G96:G107)</f>
        <v>0</v>
      </c>
      <c r="H108" s="665" t="e">
        <f t="shared" si="3"/>
        <v>#DIV/0!</v>
      </c>
      <c r="I108" s="648">
        <f t="shared" si="30"/>
        <v>0</v>
      </c>
      <c r="J108" s="696">
        <f t="shared" si="31"/>
        <v>0</v>
      </c>
      <c r="K108" s="665" t="e">
        <f t="shared" si="4"/>
        <v>#DIV/0!</v>
      </c>
    </row>
    <row r="109" spans="1:11" ht="18" customHeight="1">
      <c r="A109" s="651" t="s">
        <v>2996</v>
      </c>
      <c r="B109" s="652"/>
      <c r="C109" s="653">
        <f>SUM(C94+C108)</f>
        <v>1023</v>
      </c>
      <c r="D109" s="653">
        <f>SUM(D94+D108)</f>
        <v>7298</v>
      </c>
      <c r="E109" s="665">
        <f t="shared" si="2"/>
        <v>713.39198435972628</v>
      </c>
      <c r="F109" s="653">
        <f>SUM(F94+F108)</f>
        <v>11616</v>
      </c>
      <c r="G109" s="653">
        <f>SUM(G94+G108)</f>
        <v>252068</v>
      </c>
      <c r="H109" s="665">
        <f t="shared" si="3"/>
        <v>2170.0068870523419</v>
      </c>
      <c r="I109" s="648">
        <f t="shared" si="30"/>
        <v>12639</v>
      </c>
      <c r="J109" s="696">
        <f t="shared" si="31"/>
        <v>259366</v>
      </c>
      <c r="K109" s="665">
        <f t="shared" si="4"/>
        <v>2052.1085528918425</v>
      </c>
    </row>
    <row r="110" spans="1:11" ht="18.75" customHeight="1">
      <c r="A110" s="1860" t="s">
        <v>2997</v>
      </c>
      <c r="B110" s="1860"/>
      <c r="C110" s="1860"/>
      <c r="D110" s="1860"/>
      <c r="E110" s="1860"/>
      <c r="F110" s="1860"/>
      <c r="G110" s="1860"/>
      <c r="H110" s="1860"/>
      <c r="I110" s="1860"/>
      <c r="J110" s="1860"/>
    </row>
    <row r="111" spans="1:11" ht="28.5" customHeight="1">
      <c r="A111" s="1860" t="s">
        <v>1955</v>
      </c>
      <c r="B111" s="1860"/>
      <c r="C111" s="1860"/>
      <c r="D111" s="1860"/>
      <c r="E111" s="1860"/>
      <c r="F111" s="1860"/>
      <c r="G111" s="1860"/>
      <c r="H111" s="1860"/>
      <c r="I111" s="1860"/>
      <c r="J111" s="1860"/>
    </row>
    <row r="112" spans="1:11" ht="15">
      <c r="A112" s="222" t="s">
        <v>7219</v>
      </c>
      <c r="B112" s="236"/>
      <c r="C112" s="236"/>
      <c r="D112" s="236"/>
      <c r="E112" s="236"/>
      <c r="F112" s="237"/>
      <c r="G112" s="237"/>
      <c r="H112" s="237"/>
      <c r="I112" s="238"/>
      <c r="J112" s="237"/>
      <c r="K112" s="94"/>
    </row>
  </sheetData>
  <mergeCells count="10">
    <mergeCell ref="C2:D2"/>
    <mergeCell ref="F7:H7"/>
    <mergeCell ref="I7:K7"/>
    <mergeCell ref="A110:J110"/>
    <mergeCell ref="A111:J111"/>
    <mergeCell ref="A7:A8"/>
    <mergeCell ref="B7:B8"/>
    <mergeCell ref="C9:J9"/>
    <mergeCell ref="A94:B94"/>
    <mergeCell ref="C7:E7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70" orientation="portrait" r:id="rId1"/>
  <headerFooter alignWithMargins="0"/>
  <rowBreaks count="1" manualBreakCount="1">
    <brk id="9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M101"/>
  <sheetViews>
    <sheetView workbookViewId="0">
      <selection activeCell="K98" sqref="K98"/>
    </sheetView>
  </sheetViews>
  <sheetFormatPr defaultColWidth="9.140625" defaultRowHeight="12.75"/>
  <cols>
    <col min="1" max="1" width="12.7109375" customWidth="1"/>
    <col min="2" max="2" width="39.42578125" customWidth="1"/>
    <col min="3" max="3" width="11" customWidth="1"/>
    <col min="4" max="4" width="10" customWidth="1"/>
    <col min="5" max="5" width="10.7109375" customWidth="1"/>
    <col min="6" max="6" width="7.28515625" customWidth="1"/>
    <col min="7" max="7" width="9.140625" customWidth="1"/>
    <col min="8" max="8" width="10.5703125" customWidth="1"/>
    <col min="9" max="9" width="8.85546875" customWidth="1"/>
    <col min="11" max="11" width="10.28515625" customWidth="1"/>
    <col min="12" max="12" width="5.5703125" customWidth="1"/>
    <col min="13" max="13" width="9.140625" hidden="1" customWidth="1"/>
  </cols>
  <sheetData>
    <row r="1" spans="1:11" ht="15.75">
      <c r="A1" s="1344"/>
      <c r="B1" s="1345" t="s">
        <v>914</v>
      </c>
      <c r="C1" s="1346" t="s">
        <v>691</v>
      </c>
      <c r="D1" s="1347"/>
      <c r="E1" s="1347"/>
      <c r="F1" s="1347"/>
      <c r="G1" s="1348"/>
      <c r="H1" s="1348"/>
      <c r="I1" s="1349"/>
      <c r="J1" s="90"/>
    </row>
    <row r="2" spans="1:11" ht="14.25">
      <c r="A2" s="1344"/>
      <c r="B2" s="1345" t="s">
        <v>916</v>
      </c>
      <c r="C2" s="1350">
        <v>6113079</v>
      </c>
      <c r="D2" s="1348"/>
      <c r="E2" s="1348"/>
      <c r="F2" s="1348"/>
      <c r="G2" s="1348"/>
      <c r="H2" s="1348"/>
      <c r="I2" s="1349"/>
      <c r="J2" s="90"/>
    </row>
    <row r="3" spans="1:11">
      <c r="A3" s="1344"/>
      <c r="B3" s="1345"/>
      <c r="C3" s="1297" t="s">
        <v>365</v>
      </c>
      <c r="D3" s="1348"/>
      <c r="E3" s="1348"/>
      <c r="F3" s="1348"/>
      <c r="G3" s="1348"/>
      <c r="H3" s="1348"/>
      <c r="I3" s="1349"/>
      <c r="J3" s="90"/>
    </row>
    <row r="4" spans="1:11" ht="14.25">
      <c r="A4" s="1344"/>
      <c r="B4" s="1345" t="s">
        <v>918</v>
      </c>
      <c r="C4" s="1351" t="s">
        <v>904</v>
      </c>
      <c r="D4" s="1352"/>
      <c r="E4" s="1352"/>
      <c r="F4" s="1352"/>
      <c r="G4" s="1352"/>
      <c r="H4" s="1352"/>
      <c r="I4" s="1353"/>
      <c r="J4" s="90"/>
    </row>
    <row r="5" spans="1:11" ht="15.75">
      <c r="A5" s="1344"/>
      <c r="B5" s="1345" t="s">
        <v>692</v>
      </c>
      <c r="C5" s="1354" t="s">
        <v>4544</v>
      </c>
      <c r="D5" s="1355"/>
      <c r="E5" s="1355"/>
      <c r="F5" s="1355"/>
      <c r="G5" s="1352"/>
      <c r="H5" s="1352"/>
      <c r="I5" s="1353"/>
      <c r="J5" s="90"/>
    </row>
    <row r="6" spans="1:11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48" customHeight="1" thickBot="1">
      <c r="A8" s="1877"/>
      <c r="B8" s="1877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25.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1309"/>
    </row>
    <row r="10" spans="1:11" ht="16.5" customHeight="1">
      <c r="A10" s="1325"/>
      <c r="B10" s="1326"/>
      <c r="C10" s="1326"/>
      <c r="D10" s="1326"/>
      <c r="E10" s="1326"/>
      <c r="F10" s="1324"/>
      <c r="G10" s="1324"/>
      <c r="H10" s="1324"/>
      <c r="I10" s="1324"/>
      <c r="J10" s="1324"/>
      <c r="K10" s="1309"/>
    </row>
    <row r="11" spans="1:11" ht="16.5" customHeight="1">
      <c r="A11" s="1325"/>
      <c r="B11" s="1326"/>
      <c r="C11" s="1326"/>
      <c r="D11" s="1326"/>
      <c r="E11" s="1326"/>
      <c r="F11" s="1324"/>
      <c r="G11" s="1324"/>
      <c r="H11" s="1324"/>
      <c r="I11" s="1324"/>
      <c r="J11" s="1324"/>
      <c r="K11" s="1309"/>
    </row>
    <row r="12" spans="1:11" ht="16.5" customHeight="1">
      <c r="A12" s="1325"/>
      <c r="B12" s="1326"/>
      <c r="C12" s="1326"/>
      <c r="D12" s="1326"/>
      <c r="E12" s="1326"/>
      <c r="F12" s="1324"/>
      <c r="G12" s="1324"/>
      <c r="H12" s="1324"/>
      <c r="I12" s="1324"/>
      <c r="J12" s="1324"/>
      <c r="K12" s="1309"/>
    </row>
    <row r="13" spans="1:11" ht="13.5" customHeight="1">
      <c r="A13" s="1325"/>
      <c r="B13" s="1316" t="s">
        <v>80</v>
      </c>
      <c r="C13" s="1326"/>
      <c r="D13" s="1326"/>
      <c r="E13" s="1326"/>
      <c r="F13" s="1324"/>
      <c r="G13" s="1324"/>
      <c r="H13" s="1324"/>
      <c r="I13" s="1324"/>
      <c r="J13" s="1324"/>
      <c r="K13" s="1309"/>
    </row>
    <row r="14" spans="1:11" ht="13.5" customHeight="1">
      <c r="A14" s="1310" t="s">
        <v>729</v>
      </c>
      <c r="B14" s="1311" t="s">
        <v>1418</v>
      </c>
      <c r="C14" s="1333">
        <v>9</v>
      </c>
      <c r="D14" s="1333">
        <v>23</v>
      </c>
      <c r="E14" s="1356">
        <f>SUM(D14/C14*100)</f>
        <v>255.55555555555554</v>
      </c>
      <c r="F14" s="1323"/>
      <c r="G14" s="1323"/>
      <c r="H14" s="1356" t="e">
        <f>SUM(G14/F14*100)</f>
        <v>#DIV/0!</v>
      </c>
      <c r="I14" s="1314">
        <f t="shared" ref="I14:J44" si="0">C14+F14</f>
        <v>9</v>
      </c>
      <c r="J14" s="1314">
        <f t="shared" si="0"/>
        <v>23</v>
      </c>
      <c r="K14" s="1357">
        <f>SUM(J14/I14*100)</f>
        <v>255.55555555555554</v>
      </c>
    </row>
    <row r="15" spans="1:11">
      <c r="A15" s="1310" t="s">
        <v>1419</v>
      </c>
      <c r="B15" s="1311" t="s">
        <v>1420</v>
      </c>
      <c r="C15" s="1317">
        <v>138</v>
      </c>
      <c r="D15" s="1317">
        <v>55</v>
      </c>
      <c r="E15" s="1356">
        <f t="shared" ref="E15:E78" si="1">SUM(D15/C15*100)</f>
        <v>39.855072463768117</v>
      </c>
      <c r="F15" s="1323"/>
      <c r="G15" s="1323"/>
      <c r="H15" s="1356" t="e">
        <f t="shared" ref="H15:H78" si="2">SUM(G15/F15*100)</f>
        <v>#DIV/0!</v>
      </c>
      <c r="I15" s="1314">
        <f t="shared" si="0"/>
        <v>138</v>
      </c>
      <c r="J15" s="1314">
        <f t="shared" si="0"/>
        <v>55</v>
      </c>
      <c r="K15" s="1357">
        <f t="shared" ref="K15:K78" si="3">SUM(J15/I15*100)</f>
        <v>39.855072463768117</v>
      </c>
    </row>
    <row r="16" spans="1:11">
      <c r="A16" s="1310" t="s">
        <v>1421</v>
      </c>
      <c r="B16" s="1311" t="s">
        <v>1422</v>
      </c>
      <c r="C16" s="1358">
        <v>2510</v>
      </c>
      <c r="D16" s="1358">
        <v>1621</v>
      </c>
      <c r="E16" s="1356">
        <f t="shared" si="1"/>
        <v>64.581673306772913</v>
      </c>
      <c r="F16" s="1323"/>
      <c r="G16" s="1323"/>
      <c r="H16" s="1356" t="e">
        <f t="shared" si="2"/>
        <v>#DIV/0!</v>
      </c>
      <c r="I16" s="1314">
        <f t="shared" si="0"/>
        <v>2510</v>
      </c>
      <c r="J16" s="1314">
        <f t="shared" si="0"/>
        <v>1621</v>
      </c>
      <c r="K16" s="1357">
        <f t="shared" si="3"/>
        <v>64.581673306772913</v>
      </c>
    </row>
    <row r="17" spans="1:11">
      <c r="A17" s="1310" t="s">
        <v>1423</v>
      </c>
      <c r="B17" s="1311" t="s">
        <v>1424</v>
      </c>
      <c r="C17" s="1358">
        <v>18351</v>
      </c>
      <c r="D17" s="1358">
        <v>8583</v>
      </c>
      <c r="E17" s="1356">
        <f t="shared" si="1"/>
        <v>46.771293117541276</v>
      </c>
      <c r="F17" s="1323"/>
      <c r="G17" s="1323"/>
      <c r="H17" s="1356" t="e">
        <f t="shared" si="2"/>
        <v>#DIV/0!</v>
      </c>
      <c r="I17" s="1314">
        <f t="shared" si="0"/>
        <v>18351</v>
      </c>
      <c r="J17" s="1314">
        <f t="shared" si="0"/>
        <v>8583</v>
      </c>
      <c r="K17" s="1357">
        <f t="shared" si="3"/>
        <v>46.771293117541276</v>
      </c>
    </row>
    <row r="18" spans="1:11">
      <c r="A18" s="1310" t="s">
        <v>1425</v>
      </c>
      <c r="B18" s="1311" t="s">
        <v>1426</v>
      </c>
      <c r="C18" s="1358">
        <v>7792</v>
      </c>
      <c r="D18" s="1358">
        <v>2274</v>
      </c>
      <c r="E18" s="1356">
        <f t="shared" si="1"/>
        <v>29.183778234086244</v>
      </c>
      <c r="F18" s="1323"/>
      <c r="G18" s="1323"/>
      <c r="H18" s="1356" t="e">
        <f t="shared" si="2"/>
        <v>#DIV/0!</v>
      </c>
      <c r="I18" s="1314">
        <f t="shared" si="0"/>
        <v>7792</v>
      </c>
      <c r="J18" s="1314">
        <f t="shared" si="0"/>
        <v>2274</v>
      </c>
      <c r="K18" s="1357">
        <f t="shared" si="3"/>
        <v>29.183778234086244</v>
      </c>
    </row>
    <row r="19" spans="1:11">
      <c r="A19" s="1310" t="s">
        <v>1427</v>
      </c>
      <c r="B19" s="1311" t="s">
        <v>1428</v>
      </c>
      <c r="C19" s="1358">
        <v>22121</v>
      </c>
      <c r="D19" s="1358">
        <v>11754</v>
      </c>
      <c r="E19" s="1356">
        <f t="shared" si="1"/>
        <v>53.135030061932099</v>
      </c>
      <c r="F19" s="1323"/>
      <c r="G19" s="1323"/>
      <c r="H19" s="1356" t="e">
        <f t="shared" si="2"/>
        <v>#DIV/0!</v>
      </c>
      <c r="I19" s="1314">
        <f t="shared" si="0"/>
        <v>22121</v>
      </c>
      <c r="J19" s="1314">
        <f t="shared" si="0"/>
        <v>11754</v>
      </c>
      <c r="K19" s="1357">
        <f t="shared" si="3"/>
        <v>53.135030061932099</v>
      </c>
    </row>
    <row r="20" spans="1:11">
      <c r="A20" s="1310" t="s">
        <v>1429</v>
      </c>
      <c r="B20" s="1311" t="s">
        <v>1430</v>
      </c>
      <c r="C20" s="1358">
        <v>4639</v>
      </c>
      <c r="D20" s="1358">
        <v>2908</v>
      </c>
      <c r="E20" s="1356">
        <f t="shared" si="1"/>
        <v>62.685923690450529</v>
      </c>
      <c r="F20" s="1323"/>
      <c r="G20" s="1323"/>
      <c r="H20" s="1356" t="e">
        <f t="shared" si="2"/>
        <v>#DIV/0!</v>
      </c>
      <c r="I20" s="1314">
        <f t="shared" si="0"/>
        <v>4639</v>
      </c>
      <c r="J20" s="1314">
        <f t="shared" si="0"/>
        <v>2908</v>
      </c>
      <c r="K20" s="1357">
        <f t="shared" si="3"/>
        <v>62.685923690450529</v>
      </c>
    </row>
    <row r="21" spans="1:11">
      <c r="A21" s="1310" t="s">
        <v>1431</v>
      </c>
      <c r="B21" s="1311" t="s">
        <v>1432</v>
      </c>
      <c r="C21" s="1358">
        <v>10704</v>
      </c>
      <c r="D21" s="1358">
        <v>4499</v>
      </c>
      <c r="E21" s="1356">
        <f t="shared" si="1"/>
        <v>42.031016442451417</v>
      </c>
      <c r="F21" s="1359">
        <v>2374</v>
      </c>
      <c r="G21" s="1359">
        <v>1310</v>
      </c>
      <c r="H21" s="1356">
        <f t="shared" si="2"/>
        <v>55.181128896377416</v>
      </c>
      <c r="I21" s="1314">
        <f t="shared" si="0"/>
        <v>13078</v>
      </c>
      <c r="J21" s="1314">
        <f t="shared" si="0"/>
        <v>5809</v>
      </c>
      <c r="K21" s="1357">
        <f t="shared" si="3"/>
        <v>44.418106744150485</v>
      </c>
    </row>
    <row r="22" spans="1:11">
      <c r="A22" s="1310" t="s">
        <v>1433</v>
      </c>
      <c r="B22" s="1311" t="s">
        <v>1434</v>
      </c>
      <c r="C22" s="1358">
        <v>4500</v>
      </c>
      <c r="D22" s="1358">
        <v>2824</v>
      </c>
      <c r="E22" s="1356">
        <f t="shared" si="1"/>
        <v>62.755555555555553</v>
      </c>
      <c r="F22" s="1323"/>
      <c r="G22" s="1323"/>
      <c r="H22" s="1356" t="e">
        <f t="shared" si="2"/>
        <v>#DIV/0!</v>
      </c>
      <c r="I22" s="1314">
        <f t="shared" si="0"/>
        <v>4500</v>
      </c>
      <c r="J22" s="1314">
        <f t="shared" si="0"/>
        <v>2824</v>
      </c>
      <c r="K22" s="1357">
        <f t="shared" si="3"/>
        <v>62.755555555555553</v>
      </c>
    </row>
    <row r="23" spans="1:11">
      <c r="A23" s="1310" t="s">
        <v>1435</v>
      </c>
      <c r="B23" s="1311" t="s">
        <v>1436</v>
      </c>
      <c r="C23" s="1358">
        <v>12183</v>
      </c>
      <c r="D23" s="1358">
        <v>7193</v>
      </c>
      <c r="E23" s="1356">
        <f t="shared" si="1"/>
        <v>59.041287039317083</v>
      </c>
      <c r="F23" s="1359">
        <v>2</v>
      </c>
      <c r="G23" s="1359">
        <v>3</v>
      </c>
      <c r="H23" s="1356">
        <f t="shared" si="2"/>
        <v>150</v>
      </c>
      <c r="I23" s="1314">
        <f t="shared" si="0"/>
        <v>12185</v>
      </c>
      <c r="J23" s="1314">
        <f t="shared" si="0"/>
        <v>7196</v>
      </c>
      <c r="K23" s="1357">
        <f t="shared" si="3"/>
        <v>59.056216659827655</v>
      </c>
    </row>
    <row r="24" spans="1:11">
      <c r="A24" s="1310" t="s">
        <v>1437</v>
      </c>
      <c r="B24" s="1311" t="s">
        <v>1438</v>
      </c>
      <c r="C24" s="1358">
        <v>12609</v>
      </c>
      <c r="D24" s="1358">
        <v>7323</v>
      </c>
      <c r="E24" s="1356">
        <f t="shared" si="1"/>
        <v>58.077563645015459</v>
      </c>
      <c r="F24" s="1323"/>
      <c r="G24" s="1323"/>
      <c r="H24" s="1356" t="e">
        <f t="shared" si="2"/>
        <v>#DIV/0!</v>
      </c>
      <c r="I24" s="1314">
        <f t="shared" si="0"/>
        <v>12609</v>
      </c>
      <c r="J24" s="1314">
        <f t="shared" si="0"/>
        <v>7323</v>
      </c>
      <c r="K24" s="1357">
        <f t="shared" si="3"/>
        <v>58.077563645015459</v>
      </c>
    </row>
    <row r="25" spans="1:11" ht="25.5">
      <c r="A25" s="1310" t="s">
        <v>1439</v>
      </c>
      <c r="B25" s="1311" t="s">
        <v>1440</v>
      </c>
      <c r="C25" s="1317">
        <v>9931</v>
      </c>
      <c r="D25" s="1317">
        <v>4203</v>
      </c>
      <c r="E25" s="1356">
        <f t="shared" si="1"/>
        <v>42.322021951465111</v>
      </c>
      <c r="F25" s="1319">
        <v>47</v>
      </c>
      <c r="G25" s="1319">
        <v>23</v>
      </c>
      <c r="H25" s="1356">
        <f t="shared" si="2"/>
        <v>48.936170212765958</v>
      </c>
      <c r="I25" s="1314">
        <f t="shared" si="0"/>
        <v>9978</v>
      </c>
      <c r="J25" s="1314">
        <f t="shared" si="0"/>
        <v>4226</v>
      </c>
      <c r="K25" s="1357">
        <f t="shared" si="3"/>
        <v>42.353176989376628</v>
      </c>
    </row>
    <row r="26" spans="1:11">
      <c r="A26" s="1310" t="s">
        <v>1441</v>
      </c>
      <c r="B26" s="1311" t="s">
        <v>1442</v>
      </c>
      <c r="C26" s="1317">
        <v>5</v>
      </c>
      <c r="D26" s="1317">
        <v>30</v>
      </c>
      <c r="E26" s="1356">
        <f t="shared" si="1"/>
        <v>600</v>
      </c>
      <c r="F26" s="1359"/>
      <c r="G26" s="1359"/>
      <c r="H26" s="1356" t="e">
        <f t="shared" si="2"/>
        <v>#DIV/0!</v>
      </c>
      <c r="I26" s="1314">
        <f t="shared" si="0"/>
        <v>5</v>
      </c>
      <c r="J26" s="1314">
        <f t="shared" si="0"/>
        <v>30</v>
      </c>
      <c r="K26" s="1357">
        <f t="shared" si="3"/>
        <v>600</v>
      </c>
    </row>
    <row r="27" spans="1:11">
      <c r="A27" s="1310" t="s">
        <v>1443</v>
      </c>
      <c r="B27" s="1311" t="s">
        <v>1444</v>
      </c>
      <c r="C27" s="1358">
        <v>20828</v>
      </c>
      <c r="D27" s="1358">
        <v>10718</v>
      </c>
      <c r="E27" s="1356">
        <f t="shared" si="1"/>
        <v>51.459573650854615</v>
      </c>
      <c r="F27" s="1359">
        <v>1449</v>
      </c>
      <c r="G27" s="1359">
        <v>833</v>
      </c>
      <c r="H27" s="1356">
        <f t="shared" si="2"/>
        <v>57.487922705314013</v>
      </c>
      <c r="I27" s="1314">
        <f t="shared" si="0"/>
        <v>22277</v>
      </c>
      <c r="J27" s="1314">
        <f t="shared" si="0"/>
        <v>11551</v>
      </c>
      <c r="K27" s="1357">
        <f t="shared" si="3"/>
        <v>51.851685595008298</v>
      </c>
    </row>
    <row r="28" spans="1:11">
      <c r="A28" s="1310" t="s">
        <v>1445</v>
      </c>
      <c r="B28" s="1311" t="s">
        <v>1446</v>
      </c>
      <c r="C28" s="1358">
        <v>12153</v>
      </c>
      <c r="D28" s="1358">
        <v>7052</v>
      </c>
      <c r="E28" s="1356">
        <f t="shared" si="1"/>
        <v>58.026824652349219</v>
      </c>
      <c r="F28" s="1359">
        <v>191</v>
      </c>
      <c r="G28" s="1359">
        <v>123</v>
      </c>
      <c r="H28" s="1356">
        <f t="shared" si="2"/>
        <v>64.397905759162299</v>
      </c>
      <c r="I28" s="1314">
        <f t="shared" si="0"/>
        <v>12344</v>
      </c>
      <c r="J28" s="1314">
        <f t="shared" si="0"/>
        <v>7175</v>
      </c>
      <c r="K28" s="1357">
        <f t="shared" si="3"/>
        <v>58.125405055087484</v>
      </c>
    </row>
    <row r="29" spans="1:11" ht="25.5">
      <c r="A29" s="1310" t="s">
        <v>1447</v>
      </c>
      <c r="B29" s="1311" t="s">
        <v>1448</v>
      </c>
      <c r="C29" s="1358">
        <v>48</v>
      </c>
      <c r="D29" s="1358">
        <v>25</v>
      </c>
      <c r="E29" s="1356">
        <f t="shared" si="1"/>
        <v>52.083333333333336</v>
      </c>
      <c r="F29" s="1323"/>
      <c r="G29" s="1323"/>
      <c r="H29" s="1356" t="e">
        <f t="shared" si="2"/>
        <v>#DIV/0!</v>
      </c>
      <c r="I29" s="1314">
        <f t="shared" si="0"/>
        <v>48</v>
      </c>
      <c r="J29" s="1314">
        <f t="shared" si="0"/>
        <v>25</v>
      </c>
      <c r="K29" s="1357">
        <f t="shared" si="3"/>
        <v>52.083333333333336</v>
      </c>
    </row>
    <row r="30" spans="1:11">
      <c r="A30" s="1310" t="s">
        <v>1449</v>
      </c>
      <c r="B30" s="1311" t="s">
        <v>1450</v>
      </c>
      <c r="C30" s="1358">
        <v>2657</v>
      </c>
      <c r="D30" s="1358">
        <v>2377</v>
      </c>
      <c r="E30" s="1356">
        <f t="shared" si="1"/>
        <v>89.461799021452777</v>
      </c>
      <c r="F30" s="1323"/>
      <c r="G30" s="1323"/>
      <c r="H30" s="1356" t="e">
        <f t="shared" si="2"/>
        <v>#DIV/0!</v>
      </c>
      <c r="I30" s="1314">
        <f t="shared" si="0"/>
        <v>2657</v>
      </c>
      <c r="J30" s="1314">
        <f t="shared" si="0"/>
        <v>2377</v>
      </c>
      <c r="K30" s="1357">
        <f t="shared" si="3"/>
        <v>89.461799021452777</v>
      </c>
    </row>
    <row r="31" spans="1:11" ht="25.5">
      <c r="A31" s="1310" t="s">
        <v>1451</v>
      </c>
      <c r="B31" s="1311" t="s">
        <v>1452</v>
      </c>
      <c r="C31" s="1358">
        <v>231</v>
      </c>
      <c r="D31" s="1358">
        <v>66</v>
      </c>
      <c r="E31" s="1356">
        <f t="shared" si="1"/>
        <v>28.571428571428569</v>
      </c>
      <c r="F31" s="1323"/>
      <c r="G31" s="1323"/>
      <c r="H31" s="1356" t="e">
        <f t="shared" si="2"/>
        <v>#DIV/0!</v>
      </c>
      <c r="I31" s="1314">
        <f t="shared" si="0"/>
        <v>231</v>
      </c>
      <c r="J31" s="1314">
        <f t="shared" si="0"/>
        <v>66</v>
      </c>
      <c r="K31" s="1357">
        <f t="shared" si="3"/>
        <v>28.571428571428569</v>
      </c>
    </row>
    <row r="32" spans="1:11" ht="25.5">
      <c r="A32" s="1310" t="s">
        <v>1453</v>
      </c>
      <c r="B32" s="1311" t="s">
        <v>1405</v>
      </c>
      <c r="C32" s="1358">
        <v>143</v>
      </c>
      <c r="D32" s="1358">
        <v>54</v>
      </c>
      <c r="E32" s="1356">
        <f t="shared" si="1"/>
        <v>37.76223776223776</v>
      </c>
      <c r="F32" s="1359">
        <v>1091</v>
      </c>
      <c r="G32" s="1359">
        <v>554</v>
      </c>
      <c r="H32" s="1356">
        <f t="shared" si="2"/>
        <v>50.779101741521536</v>
      </c>
      <c r="I32" s="1314">
        <f t="shared" si="0"/>
        <v>1234</v>
      </c>
      <c r="J32" s="1314">
        <f t="shared" si="0"/>
        <v>608</v>
      </c>
      <c r="K32" s="1357">
        <f t="shared" si="3"/>
        <v>49.270664505672606</v>
      </c>
    </row>
    <row r="33" spans="1:11">
      <c r="A33" s="1310" t="s">
        <v>1406</v>
      </c>
      <c r="B33" s="1311" t="s">
        <v>1407</v>
      </c>
      <c r="C33" s="1358">
        <v>20230</v>
      </c>
      <c r="D33" s="1358">
        <v>10430</v>
      </c>
      <c r="E33" s="1356">
        <f t="shared" si="1"/>
        <v>51.557093425605537</v>
      </c>
      <c r="F33" s="1359">
        <v>38</v>
      </c>
      <c r="G33" s="1359"/>
      <c r="H33" s="1356">
        <f t="shared" si="2"/>
        <v>0</v>
      </c>
      <c r="I33" s="1314">
        <f t="shared" si="0"/>
        <v>20268</v>
      </c>
      <c r="J33" s="1314">
        <f t="shared" si="0"/>
        <v>10430</v>
      </c>
      <c r="K33" s="1357">
        <f t="shared" si="3"/>
        <v>51.460430234852971</v>
      </c>
    </row>
    <row r="34" spans="1:11">
      <c r="A34" s="1310" t="s">
        <v>1408</v>
      </c>
      <c r="B34" s="1311" t="s">
        <v>1409</v>
      </c>
      <c r="C34" s="1358">
        <v>5275</v>
      </c>
      <c r="D34" s="1358">
        <v>2946</v>
      </c>
      <c r="E34" s="1356">
        <f t="shared" si="1"/>
        <v>55.848341232227483</v>
      </c>
      <c r="F34" s="1359">
        <v>51</v>
      </c>
      <c r="G34" s="1359">
        <v>20</v>
      </c>
      <c r="H34" s="1356">
        <f t="shared" si="2"/>
        <v>39.215686274509807</v>
      </c>
      <c r="I34" s="1314">
        <f t="shared" si="0"/>
        <v>5326</v>
      </c>
      <c r="J34" s="1314">
        <f t="shared" si="0"/>
        <v>2966</v>
      </c>
      <c r="K34" s="1357">
        <f t="shared" si="3"/>
        <v>55.689072474652647</v>
      </c>
    </row>
    <row r="35" spans="1:11">
      <c r="A35" s="1310" t="s">
        <v>1410</v>
      </c>
      <c r="B35" s="1311" t="s">
        <v>1411</v>
      </c>
      <c r="C35" s="1358">
        <v>4539</v>
      </c>
      <c r="D35" s="1358">
        <v>2535</v>
      </c>
      <c r="E35" s="1356">
        <f t="shared" si="1"/>
        <v>55.849306014540645</v>
      </c>
      <c r="F35" s="1323"/>
      <c r="G35" s="1323"/>
      <c r="H35" s="1356" t="e">
        <f t="shared" si="2"/>
        <v>#DIV/0!</v>
      </c>
      <c r="I35" s="1314">
        <f t="shared" si="0"/>
        <v>4539</v>
      </c>
      <c r="J35" s="1314">
        <f t="shared" si="0"/>
        <v>2535</v>
      </c>
      <c r="K35" s="1357">
        <f t="shared" si="3"/>
        <v>55.849306014540645</v>
      </c>
    </row>
    <row r="36" spans="1:11">
      <c r="A36" s="1310" t="s">
        <v>1412</v>
      </c>
      <c r="B36" s="1311" t="s">
        <v>1413</v>
      </c>
      <c r="C36" s="1358">
        <v>21225</v>
      </c>
      <c r="D36" s="1358">
        <v>11688</v>
      </c>
      <c r="E36" s="1356">
        <f t="shared" si="1"/>
        <v>55.067137809187287</v>
      </c>
      <c r="F36" s="1323"/>
      <c r="G36" s="1323"/>
      <c r="H36" s="1356" t="e">
        <f t="shared" si="2"/>
        <v>#DIV/0!</v>
      </c>
      <c r="I36" s="1314">
        <f t="shared" si="0"/>
        <v>21225</v>
      </c>
      <c r="J36" s="1314">
        <f t="shared" si="0"/>
        <v>11688</v>
      </c>
      <c r="K36" s="1357">
        <f t="shared" si="3"/>
        <v>55.067137809187287</v>
      </c>
    </row>
    <row r="37" spans="1:11" ht="25.5">
      <c r="A37" s="1310" t="s">
        <v>1414</v>
      </c>
      <c r="B37" s="1311" t="s">
        <v>1415</v>
      </c>
      <c r="C37" s="1323">
        <v>0</v>
      </c>
      <c r="D37" s="1323"/>
      <c r="E37" s="1356" t="e">
        <f t="shared" si="1"/>
        <v>#DIV/0!</v>
      </c>
      <c r="F37" s="1359">
        <v>8</v>
      </c>
      <c r="G37" s="1359"/>
      <c r="H37" s="1356">
        <f t="shared" si="2"/>
        <v>0</v>
      </c>
      <c r="I37" s="1314">
        <f t="shared" si="0"/>
        <v>8</v>
      </c>
      <c r="J37" s="1314">
        <f t="shared" si="0"/>
        <v>0</v>
      </c>
      <c r="K37" s="1357">
        <f t="shared" si="3"/>
        <v>0</v>
      </c>
    </row>
    <row r="38" spans="1:11">
      <c r="A38" s="1310" t="s">
        <v>1416</v>
      </c>
      <c r="B38" s="1311" t="s">
        <v>1417</v>
      </c>
      <c r="C38" s="1358">
        <v>6057</v>
      </c>
      <c r="D38" s="1358">
        <v>2921</v>
      </c>
      <c r="E38" s="1356">
        <f t="shared" si="1"/>
        <v>48.225193990424302</v>
      </c>
      <c r="F38" s="1323"/>
      <c r="G38" s="1323"/>
      <c r="H38" s="1356" t="e">
        <f t="shared" si="2"/>
        <v>#DIV/0!</v>
      </c>
      <c r="I38" s="1314">
        <f t="shared" si="0"/>
        <v>6057</v>
      </c>
      <c r="J38" s="1314">
        <f t="shared" si="0"/>
        <v>2921</v>
      </c>
      <c r="K38" s="1357">
        <f t="shared" si="3"/>
        <v>48.225193990424302</v>
      </c>
    </row>
    <row r="39" spans="1:11">
      <c r="A39" s="1310" t="s">
        <v>3067</v>
      </c>
      <c r="B39" s="1311" t="s">
        <v>3068</v>
      </c>
      <c r="C39" s="1358"/>
      <c r="D39" s="1358"/>
      <c r="E39" s="1356" t="e">
        <f t="shared" si="1"/>
        <v>#DIV/0!</v>
      </c>
      <c r="F39" s="1359">
        <v>1253</v>
      </c>
      <c r="G39" s="1359">
        <v>859</v>
      </c>
      <c r="H39" s="1356">
        <f t="shared" si="2"/>
        <v>68.555466879489231</v>
      </c>
      <c r="I39" s="1314">
        <f t="shared" si="0"/>
        <v>1253</v>
      </c>
      <c r="J39" s="1314">
        <f t="shared" si="0"/>
        <v>859</v>
      </c>
      <c r="K39" s="1357">
        <f t="shared" si="3"/>
        <v>68.555466879489231</v>
      </c>
    </row>
    <row r="40" spans="1:11" ht="25.5">
      <c r="A40" s="1310" t="s">
        <v>3069</v>
      </c>
      <c r="B40" s="1311" t="s">
        <v>3070</v>
      </c>
      <c r="C40" s="1358">
        <v>581</v>
      </c>
      <c r="D40" s="1358">
        <v>150</v>
      </c>
      <c r="E40" s="1356">
        <f t="shared" si="1"/>
        <v>25.817555938037867</v>
      </c>
      <c r="F40" s="1323"/>
      <c r="G40" s="1323"/>
      <c r="H40" s="1356" t="e">
        <f t="shared" si="2"/>
        <v>#DIV/0!</v>
      </c>
      <c r="I40" s="1314">
        <f t="shared" si="0"/>
        <v>581</v>
      </c>
      <c r="J40" s="1314">
        <f t="shared" si="0"/>
        <v>150</v>
      </c>
      <c r="K40" s="1357">
        <f t="shared" si="3"/>
        <v>25.817555938037867</v>
      </c>
    </row>
    <row r="41" spans="1:11" ht="38.25">
      <c r="A41" s="1310" t="s">
        <v>3071</v>
      </c>
      <c r="B41" s="1311" t="s">
        <v>3072</v>
      </c>
      <c r="C41" s="1323"/>
      <c r="D41" s="1323"/>
      <c r="E41" s="1356" t="e">
        <f t="shared" si="1"/>
        <v>#DIV/0!</v>
      </c>
      <c r="F41" s="1359">
        <v>22</v>
      </c>
      <c r="G41" s="1359">
        <v>10</v>
      </c>
      <c r="H41" s="1356">
        <f t="shared" si="2"/>
        <v>45.454545454545453</v>
      </c>
      <c r="I41" s="1314">
        <f t="shared" si="0"/>
        <v>22</v>
      </c>
      <c r="J41" s="1314">
        <f t="shared" si="0"/>
        <v>10</v>
      </c>
      <c r="K41" s="1357">
        <f t="shared" si="3"/>
        <v>45.454545454545453</v>
      </c>
    </row>
    <row r="42" spans="1:11">
      <c r="A42" s="1360" t="s">
        <v>2431</v>
      </c>
      <c r="B42" s="1361" t="s">
        <v>3073</v>
      </c>
      <c r="C42" s="1362">
        <v>3864</v>
      </c>
      <c r="D42" s="1362">
        <v>917</v>
      </c>
      <c r="E42" s="1356">
        <f t="shared" si="1"/>
        <v>23.731884057971016</v>
      </c>
      <c r="F42" s="1323"/>
      <c r="G42" s="1323"/>
      <c r="H42" s="1356" t="e">
        <f t="shared" si="2"/>
        <v>#DIV/0!</v>
      </c>
      <c r="I42" s="1363">
        <f t="shared" si="0"/>
        <v>3864</v>
      </c>
      <c r="J42" s="1363">
        <f t="shared" si="0"/>
        <v>917</v>
      </c>
      <c r="K42" s="1357">
        <f t="shared" si="3"/>
        <v>23.731884057971016</v>
      </c>
    </row>
    <row r="43" spans="1:11">
      <c r="A43" s="1310" t="s">
        <v>3791</v>
      </c>
      <c r="B43" s="1311" t="s">
        <v>3792</v>
      </c>
      <c r="C43" s="1358">
        <v>410</v>
      </c>
      <c r="D43" s="1358">
        <v>327</v>
      </c>
      <c r="E43" s="1356">
        <f t="shared" si="1"/>
        <v>79.756097560975618</v>
      </c>
      <c r="F43" s="1323"/>
      <c r="G43" s="1323"/>
      <c r="H43" s="1356" t="e">
        <f t="shared" si="2"/>
        <v>#DIV/0!</v>
      </c>
      <c r="I43" s="1314">
        <f t="shared" si="0"/>
        <v>410</v>
      </c>
      <c r="J43" s="1314">
        <f t="shared" si="0"/>
        <v>327</v>
      </c>
      <c r="K43" s="1357">
        <f t="shared" si="3"/>
        <v>79.756097560975618</v>
      </c>
    </row>
    <row r="44" spans="1:11" ht="25.5">
      <c r="A44" s="1310" t="s">
        <v>3793</v>
      </c>
      <c r="B44" s="1311" t="s">
        <v>2351</v>
      </c>
      <c r="C44" s="1358">
        <v>10479</v>
      </c>
      <c r="D44" s="1358">
        <v>6096</v>
      </c>
      <c r="E44" s="1356">
        <f t="shared" si="1"/>
        <v>58.173489836816493</v>
      </c>
      <c r="F44" s="1323"/>
      <c r="G44" s="1323"/>
      <c r="H44" s="1356" t="e">
        <f t="shared" si="2"/>
        <v>#DIV/0!</v>
      </c>
      <c r="I44" s="1314">
        <f t="shared" si="0"/>
        <v>10479</v>
      </c>
      <c r="J44" s="1314">
        <f t="shared" si="0"/>
        <v>6096</v>
      </c>
      <c r="K44" s="1357">
        <f t="shared" si="3"/>
        <v>58.173489836816493</v>
      </c>
    </row>
    <row r="45" spans="1:11" ht="36" customHeight="1">
      <c r="A45" s="1310" t="s">
        <v>2352</v>
      </c>
      <c r="B45" s="1311" t="s">
        <v>2353</v>
      </c>
      <c r="C45" s="1358">
        <v>48</v>
      </c>
      <c r="D45" s="1358">
        <v>56</v>
      </c>
      <c r="E45" s="1356">
        <f t="shared" si="1"/>
        <v>116.66666666666667</v>
      </c>
      <c r="F45" s="1359">
        <v>18</v>
      </c>
      <c r="G45" s="1359"/>
      <c r="H45" s="1356">
        <f t="shared" si="2"/>
        <v>0</v>
      </c>
      <c r="I45" s="1314">
        <f t="shared" ref="I45:J72" si="4">C45+F45</f>
        <v>66</v>
      </c>
      <c r="J45" s="1314">
        <f t="shared" si="4"/>
        <v>56</v>
      </c>
      <c r="K45" s="1357">
        <f t="shared" si="3"/>
        <v>84.848484848484844</v>
      </c>
    </row>
    <row r="46" spans="1:11" ht="38.25">
      <c r="A46" s="1310" t="s">
        <v>2355</v>
      </c>
      <c r="B46" s="1311" t="s">
        <v>2356</v>
      </c>
      <c r="C46" s="1358">
        <v>221</v>
      </c>
      <c r="D46" s="1358">
        <v>99</v>
      </c>
      <c r="E46" s="1356">
        <f t="shared" si="1"/>
        <v>44.796380090497742</v>
      </c>
      <c r="F46" s="1323"/>
      <c r="G46" s="1323"/>
      <c r="H46" s="1356" t="e">
        <f t="shared" si="2"/>
        <v>#DIV/0!</v>
      </c>
      <c r="I46" s="1314">
        <f t="shared" si="4"/>
        <v>221</v>
      </c>
      <c r="J46" s="1314">
        <f t="shared" si="4"/>
        <v>99</v>
      </c>
      <c r="K46" s="1357">
        <f t="shared" si="3"/>
        <v>44.796380090497742</v>
      </c>
    </row>
    <row r="47" spans="1:11">
      <c r="A47" s="1310" t="s">
        <v>2357</v>
      </c>
      <c r="B47" s="1311" t="s">
        <v>2358</v>
      </c>
      <c r="C47" s="1358">
        <v>4410</v>
      </c>
      <c r="D47" s="1358">
        <v>2059</v>
      </c>
      <c r="E47" s="1356">
        <f t="shared" si="1"/>
        <v>46.689342403628117</v>
      </c>
      <c r="F47" s="1323"/>
      <c r="G47" s="1323"/>
      <c r="H47" s="1356" t="e">
        <f t="shared" si="2"/>
        <v>#DIV/0!</v>
      </c>
      <c r="I47" s="1314">
        <f t="shared" si="4"/>
        <v>4410</v>
      </c>
      <c r="J47" s="1314">
        <f t="shared" si="4"/>
        <v>2059</v>
      </c>
      <c r="K47" s="1357">
        <f t="shared" si="3"/>
        <v>46.689342403628117</v>
      </c>
    </row>
    <row r="48" spans="1:11" ht="25.5">
      <c r="A48" s="1310" t="s">
        <v>2359</v>
      </c>
      <c r="B48" s="1311" t="s">
        <v>2360</v>
      </c>
      <c r="C48" s="1358">
        <v>626</v>
      </c>
      <c r="D48" s="1358">
        <v>197</v>
      </c>
      <c r="E48" s="1356">
        <f t="shared" si="1"/>
        <v>31.469648562300318</v>
      </c>
      <c r="F48" s="1323"/>
      <c r="G48" s="1323"/>
      <c r="H48" s="1356" t="e">
        <f t="shared" si="2"/>
        <v>#DIV/0!</v>
      </c>
      <c r="I48" s="1314">
        <f t="shared" si="4"/>
        <v>626</v>
      </c>
      <c r="J48" s="1314">
        <f t="shared" si="4"/>
        <v>197</v>
      </c>
      <c r="K48" s="1357">
        <f t="shared" si="3"/>
        <v>31.469648562300318</v>
      </c>
    </row>
    <row r="49" spans="1:11">
      <c r="A49" s="1310" t="s">
        <v>2361</v>
      </c>
      <c r="B49" s="1311" t="s">
        <v>2362</v>
      </c>
      <c r="C49" s="1358">
        <v>4080</v>
      </c>
      <c r="D49" s="1358">
        <v>1590</v>
      </c>
      <c r="E49" s="1356">
        <f t="shared" si="1"/>
        <v>38.970588235294116</v>
      </c>
      <c r="F49" s="1323"/>
      <c r="G49" s="1323"/>
      <c r="H49" s="1356" t="e">
        <f t="shared" si="2"/>
        <v>#DIV/0!</v>
      </c>
      <c r="I49" s="1314">
        <f t="shared" si="4"/>
        <v>4080</v>
      </c>
      <c r="J49" s="1314">
        <f t="shared" si="4"/>
        <v>1590</v>
      </c>
      <c r="K49" s="1357">
        <f t="shared" si="3"/>
        <v>38.970588235294116</v>
      </c>
    </row>
    <row r="50" spans="1:11">
      <c r="A50" s="1310" t="s">
        <v>2363</v>
      </c>
      <c r="B50" s="1311" t="s">
        <v>3461</v>
      </c>
      <c r="C50" s="1358">
        <v>7417</v>
      </c>
      <c r="D50" s="1358">
        <v>4403</v>
      </c>
      <c r="E50" s="1356">
        <f t="shared" si="1"/>
        <v>59.363624106781721</v>
      </c>
      <c r="F50" s="1323"/>
      <c r="G50" s="1323"/>
      <c r="H50" s="1356" t="e">
        <f t="shared" si="2"/>
        <v>#DIV/0!</v>
      </c>
      <c r="I50" s="1314">
        <f t="shared" si="4"/>
        <v>7417</v>
      </c>
      <c r="J50" s="1314">
        <f t="shared" si="4"/>
        <v>4403</v>
      </c>
      <c r="K50" s="1357">
        <f t="shared" si="3"/>
        <v>59.363624106781721</v>
      </c>
    </row>
    <row r="51" spans="1:11">
      <c r="A51" s="1310" t="s">
        <v>3462</v>
      </c>
      <c r="B51" s="1311" t="s">
        <v>3463</v>
      </c>
      <c r="C51" s="1358">
        <v>1500</v>
      </c>
      <c r="D51" s="1358">
        <v>774</v>
      </c>
      <c r="E51" s="1356">
        <f t="shared" si="1"/>
        <v>51.6</v>
      </c>
      <c r="F51" s="1323"/>
      <c r="G51" s="1323"/>
      <c r="H51" s="1356" t="e">
        <f t="shared" si="2"/>
        <v>#DIV/0!</v>
      </c>
      <c r="I51" s="1314">
        <f t="shared" si="4"/>
        <v>1500</v>
      </c>
      <c r="J51" s="1314">
        <f t="shared" si="4"/>
        <v>774</v>
      </c>
      <c r="K51" s="1357">
        <f t="shared" si="3"/>
        <v>51.6</v>
      </c>
    </row>
    <row r="52" spans="1:11" ht="25.5">
      <c r="A52" s="1310" t="s">
        <v>3464</v>
      </c>
      <c r="B52" s="1311" t="s">
        <v>3465</v>
      </c>
      <c r="C52" s="1358">
        <v>3176</v>
      </c>
      <c r="D52" s="1358">
        <v>2070</v>
      </c>
      <c r="E52" s="1356">
        <f t="shared" si="1"/>
        <v>65.176322418136024</v>
      </c>
      <c r="F52" s="1323"/>
      <c r="G52" s="1323"/>
      <c r="H52" s="1356" t="e">
        <f t="shared" si="2"/>
        <v>#DIV/0!</v>
      </c>
      <c r="I52" s="1314">
        <f t="shared" si="4"/>
        <v>3176</v>
      </c>
      <c r="J52" s="1314">
        <f t="shared" si="4"/>
        <v>2070</v>
      </c>
      <c r="K52" s="1357">
        <f t="shared" si="3"/>
        <v>65.176322418136024</v>
      </c>
    </row>
    <row r="53" spans="1:11">
      <c r="A53" s="1310" t="s">
        <v>3466</v>
      </c>
      <c r="B53" s="1311" t="s">
        <v>3467</v>
      </c>
      <c r="C53" s="1358">
        <v>543</v>
      </c>
      <c r="D53" s="1358">
        <v>322</v>
      </c>
      <c r="E53" s="1356">
        <f t="shared" si="1"/>
        <v>59.300184162062621</v>
      </c>
      <c r="F53" s="1323"/>
      <c r="G53" s="1323"/>
      <c r="H53" s="1356" t="e">
        <f t="shared" si="2"/>
        <v>#DIV/0!</v>
      </c>
      <c r="I53" s="1314">
        <f t="shared" si="4"/>
        <v>543</v>
      </c>
      <c r="J53" s="1314">
        <f t="shared" si="4"/>
        <v>322</v>
      </c>
      <c r="K53" s="1357">
        <f t="shared" si="3"/>
        <v>59.300184162062621</v>
      </c>
    </row>
    <row r="54" spans="1:11">
      <c r="A54" s="1310" t="s">
        <v>3468</v>
      </c>
      <c r="B54" s="1311" t="s">
        <v>3469</v>
      </c>
      <c r="C54" s="1358">
        <v>8244</v>
      </c>
      <c r="D54" s="1358">
        <v>4043</v>
      </c>
      <c r="E54" s="1356">
        <f t="shared" si="1"/>
        <v>49.041727316836486</v>
      </c>
      <c r="F54" s="1323"/>
      <c r="G54" s="1323"/>
      <c r="H54" s="1356" t="e">
        <f t="shared" si="2"/>
        <v>#DIV/0!</v>
      </c>
      <c r="I54" s="1314">
        <f t="shared" si="4"/>
        <v>8244</v>
      </c>
      <c r="J54" s="1314">
        <f t="shared" si="4"/>
        <v>4043</v>
      </c>
      <c r="K54" s="1357">
        <f t="shared" si="3"/>
        <v>49.041727316836486</v>
      </c>
    </row>
    <row r="55" spans="1:11">
      <c r="A55" s="1310" t="s">
        <v>3470</v>
      </c>
      <c r="B55" s="1311" t="s">
        <v>3471</v>
      </c>
      <c r="C55" s="1358">
        <v>11540</v>
      </c>
      <c r="D55" s="1358">
        <v>5501</v>
      </c>
      <c r="E55" s="1356">
        <f t="shared" si="1"/>
        <v>47.668977469670708</v>
      </c>
      <c r="F55" s="1323"/>
      <c r="G55" s="1323">
        <v>3</v>
      </c>
      <c r="H55" s="1356" t="e">
        <f t="shared" si="2"/>
        <v>#DIV/0!</v>
      </c>
      <c r="I55" s="1314">
        <f t="shared" si="4"/>
        <v>11540</v>
      </c>
      <c r="J55" s="1314">
        <f t="shared" si="4"/>
        <v>5504</v>
      </c>
      <c r="K55" s="1357">
        <f t="shared" si="3"/>
        <v>47.694974003466207</v>
      </c>
    </row>
    <row r="56" spans="1:11">
      <c r="A56" s="1310" t="s">
        <v>3472</v>
      </c>
      <c r="B56" s="1311" t="s">
        <v>3473</v>
      </c>
      <c r="C56" s="1358">
        <v>2539</v>
      </c>
      <c r="D56" s="1358">
        <v>1288</v>
      </c>
      <c r="E56" s="1356">
        <f t="shared" si="1"/>
        <v>50.728633320204807</v>
      </c>
      <c r="F56" s="1324">
        <v>9</v>
      </c>
      <c r="G56" s="1324"/>
      <c r="H56" s="1356">
        <f t="shared" si="2"/>
        <v>0</v>
      </c>
      <c r="I56" s="1314">
        <f t="shared" si="4"/>
        <v>2548</v>
      </c>
      <c r="J56" s="1314">
        <f t="shared" si="4"/>
        <v>1288</v>
      </c>
      <c r="K56" s="1357">
        <f t="shared" si="3"/>
        <v>50.549450549450547</v>
      </c>
    </row>
    <row r="57" spans="1:11" ht="25.5">
      <c r="A57" s="1310" t="s">
        <v>1779</v>
      </c>
      <c r="B57" s="1311" t="s">
        <v>1780</v>
      </c>
      <c r="C57" s="1358">
        <v>1588</v>
      </c>
      <c r="D57" s="1358">
        <v>1183</v>
      </c>
      <c r="E57" s="1356">
        <f t="shared" si="1"/>
        <v>74.496221662468514</v>
      </c>
      <c r="F57" s="1323"/>
      <c r="G57" s="1323"/>
      <c r="H57" s="1356" t="e">
        <f t="shared" si="2"/>
        <v>#DIV/0!</v>
      </c>
      <c r="I57" s="1314">
        <f t="shared" si="4"/>
        <v>1588</v>
      </c>
      <c r="J57" s="1314">
        <f t="shared" si="4"/>
        <v>1183</v>
      </c>
      <c r="K57" s="1357">
        <f t="shared" si="3"/>
        <v>74.496221662468514</v>
      </c>
    </row>
    <row r="58" spans="1:11" ht="38.25">
      <c r="A58" s="1310" t="s">
        <v>1781</v>
      </c>
      <c r="B58" s="1311" t="s">
        <v>1782</v>
      </c>
      <c r="C58" s="1358">
        <v>1080</v>
      </c>
      <c r="D58" s="1358">
        <v>400</v>
      </c>
      <c r="E58" s="1356">
        <f t="shared" si="1"/>
        <v>37.037037037037038</v>
      </c>
      <c r="F58" s="1359">
        <v>1464</v>
      </c>
      <c r="G58" s="1359">
        <v>852</v>
      </c>
      <c r="H58" s="1356">
        <f t="shared" si="2"/>
        <v>58.196721311475407</v>
      </c>
      <c r="I58" s="1314">
        <f t="shared" si="4"/>
        <v>2544</v>
      </c>
      <c r="J58" s="1314">
        <f t="shared" si="4"/>
        <v>1252</v>
      </c>
      <c r="K58" s="1357">
        <f t="shared" si="3"/>
        <v>49.213836477987421</v>
      </c>
    </row>
    <row r="59" spans="1:11" ht="38.25">
      <c r="A59" s="1310" t="s">
        <v>1783</v>
      </c>
      <c r="B59" s="1311" t="s">
        <v>1782</v>
      </c>
      <c r="C59" s="1358">
        <v>178</v>
      </c>
      <c r="D59" s="1358">
        <v>71</v>
      </c>
      <c r="E59" s="1356">
        <f t="shared" si="1"/>
        <v>39.887640449438202</v>
      </c>
      <c r="F59" s="1323"/>
      <c r="G59" s="1323"/>
      <c r="H59" s="1356" t="e">
        <f t="shared" si="2"/>
        <v>#DIV/0!</v>
      </c>
      <c r="I59" s="1314">
        <f t="shared" si="4"/>
        <v>178</v>
      </c>
      <c r="J59" s="1314">
        <f t="shared" si="4"/>
        <v>71</v>
      </c>
      <c r="K59" s="1357">
        <f t="shared" si="3"/>
        <v>39.887640449438202</v>
      </c>
    </row>
    <row r="60" spans="1:11" ht="25.5">
      <c r="A60" s="1310" t="s">
        <v>1784</v>
      </c>
      <c r="B60" s="1311" t="s">
        <v>1785</v>
      </c>
      <c r="C60" s="1358">
        <v>216</v>
      </c>
      <c r="D60" s="1358">
        <v>85</v>
      </c>
      <c r="E60" s="1356">
        <f t="shared" si="1"/>
        <v>39.351851851851855</v>
      </c>
      <c r="F60" s="1359">
        <v>1336</v>
      </c>
      <c r="G60" s="1359">
        <v>479</v>
      </c>
      <c r="H60" s="1356">
        <f t="shared" si="2"/>
        <v>35.853293413173652</v>
      </c>
      <c r="I60" s="1314">
        <f t="shared" si="4"/>
        <v>1552</v>
      </c>
      <c r="J60" s="1314">
        <f t="shared" si="4"/>
        <v>564</v>
      </c>
      <c r="K60" s="1357">
        <f t="shared" si="3"/>
        <v>36.340206185567006</v>
      </c>
    </row>
    <row r="61" spans="1:11" ht="25.5">
      <c r="A61" s="1310" t="s">
        <v>1786</v>
      </c>
      <c r="B61" s="1311" t="s">
        <v>1787</v>
      </c>
      <c r="C61" s="1358">
        <v>9829</v>
      </c>
      <c r="D61" s="1358">
        <v>4312</v>
      </c>
      <c r="E61" s="1356">
        <f t="shared" si="1"/>
        <v>43.870180079357006</v>
      </c>
      <c r="F61" s="1359">
        <v>835</v>
      </c>
      <c r="G61" s="1359">
        <v>568</v>
      </c>
      <c r="H61" s="1356">
        <f t="shared" si="2"/>
        <v>68.023952095808383</v>
      </c>
      <c r="I61" s="1314">
        <f t="shared" si="4"/>
        <v>10664</v>
      </c>
      <c r="J61" s="1314">
        <f t="shared" si="4"/>
        <v>4880</v>
      </c>
      <c r="K61" s="1357">
        <f t="shared" si="3"/>
        <v>45.76144036009002</v>
      </c>
    </row>
    <row r="62" spans="1:11">
      <c r="A62" s="1310" t="s">
        <v>1788</v>
      </c>
      <c r="B62" s="1311" t="s">
        <v>1789</v>
      </c>
      <c r="C62" s="1358">
        <v>15821</v>
      </c>
      <c r="D62" s="1358">
        <v>6362</v>
      </c>
      <c r="E62" s="1356">
        <f t="shared" si="1"/>
        <v>40.21237595600784</v>
      </c>
      <c r="F62" s="1359"/>
      <c r="G62" s="1359"/>
      <c r="H62" s="1356" t="e">
        <f t="shared" si="2"/>
        <v>#DIV/0!</v>
      </c>
      <c r="I62" s="1314">
        <f t="shared" si="4"/>
        <v>15821</v>
      </c>
      <c r="J62" s="1314">
        <f t="shared" si="4"/>
        <v>6362</v>
      </c>
      <c r="K62" s="1357">
        <f t="shared" si="3"/>
        <v>40.21237595600784</v>
      </c>
    </row>
    <row r="63" spans="1:11">
      <c r="A63" s="1310" t="s">
        <v>1790</v>
      </c>
      <c r="B63" s="1311" t="s">
        <v>1791</v>
      </c>
      <c r="C63" s="1323"/>
      <c r="D63" s="1323"/>
      <c r="E63" s="1356" t="e">
        <f t="shared" si="1"/>
        <v>#DIV/0!</v>
      </c>
      <c r="F63" s="1359">
        <v>18</v>
      </c>
      <c r="G63" s="1359">
        <v>6</v>
      </c>
      <c r="H63" s="1356">
        <f t="shared" si="2"/>
        <v>33.333333333333329</v>
      </c>
      <c r="I63" s="1314">
        <f t="shared" si="4"/>
        <v>18</v>
      </c>
      <c r="J63" s="1314">
        <f t="shared" si="4"/>
        <v>6</v>
      </c>
      <c r="K63" s="1357">
        <f t="shared" si="3"/>
        <v>33.333333333333329</v>
      </c>
    </row>
    <row r="64" spans="1:11" ht="38.25">
      <c r="A64" s="1310" t="s">
        <v>1792</v>
      </c>
      <c r="B64" s="1311" t="s">
        <v>4229</v>
      </c>
      <c r="C64" s="1358">
        <v>1205</v>
      </c>
      <c r="D64" s="1358"/>
      <c r="E64" s="1356">
        <f t="shared" si="1"/>
        <v>0</v>
      </c>
      <c r="F64" s="1323"/>
      <c r="G64" s="1323"/>
      <c r="H64" s="1356" t="e">
        <f t="shared" si="2"/>
        <v>#DIV/0!</v>
      </c>
      <c r="I64" s="1314">
        <f t="shared" si="4"/>
        <v>1205</v>
      </c>
      <c r="J64" s="1314">
        <f t="shared" si="4"/>
        <v>0</v>
      </c>
      <c r="K64" s="1357">
        <f t="shared" si="3"/>
        <v>0</v>
      </c>
    </row>
    <row r="65" spans="1:11">
      <c r="A65" s="1325" t="s">
        <v>4230</v>
      </c>
      <c r="B65" s="1322" t="s">
        <v>4231</v>
      </c>
      <c r="C65" s="1323"/>
      <c r="D65" s="1323"/>
      <c r="E65" s="1356" t="e">
        <f t="shared" si="1"/>
        <v>#DIV/0!</v>
      </c>
      <c r="F65" s="1324">
        <v>24</v>
      </c>
      <c r="G65" s="1324">
        <v>16</v>
      </c>
      <c r="H65" s="1356">
        <f t="shared" si="2"/>
        <v>66.666666666666657</v>
      </c>
      <c r="I65" s="1314">
        <f t="shared" si="4"/>
        <v>24</v>
      </c>
      <c r="J65" s="1314">
        <f t="shared" si="4"/>
        <v>16</v>
      </c>
      <c r="K65" s="1357">
        <f t="shared" si="3"/>
        <v>66.666666666666657</v>
      </c>
    </row>
    <row r="66" spans="1:11" ht="25.5">
      <c r="A66" s="1325" t="s">
        <v>4232</v>
      </c>
      <c r="B66" s="1326" t="s">
        <v>4233</v>
      </c>
      <c r="C66" s="1323">
        <v>5707</v>
      </c>
      <c r="D66" s="1323">
        <v>3235</v>
      </c>
      <c r="E66" s="1356">
        <f t="shared" si="1"/>
        <v>56.684773085684249</v>
      </c>
      <c r="F66" s="1323"/>
      <c r="G66" s="1323"/>
      <c r="H66" s="1356" t="e">
        <f t="shared" si="2"/>
        <v>#DIV/0!</v>
      </c>
      <c r="I66" s="1314">
        <f t="shared" si="4"/>
        <v>5707</v>
      </c>
      <c r="J66" s="1314">
        <f t="shared" si="4"/>
        <v>3235</v>
      </c>
      <c r="K66" s="1357">
        <f t="shared" si="3"/>
        <v>56.684773085684249</v>
      </c>
    </row>
    <row r="67" spans="1:11">
      <c r="A67" s="1325" t="s">
        <v>4235</v>
      </c>
      <c r="B67" s="1326" t="s">
        <v>4236</v>
      </c>
      <c r="C67" s="1323">
        <v>194</v>
      </c>
      <c r="D67" s="1323">
        <v>765</v>
      </c>
      <c r="E67" s="1356">
        <f t="shared" si="1"/>
        <v>394.32989690721649</v>
      </c>
      <c r="F67" s="1323"/>
      <c r="G67" s="1323"/>
      <c r="H67" s="1356" t="e">
        <f t="shared" si="2"/>
        <v>#DIV/0!</v>
      </c>
      <c r="I67" s="1314">
        <f t="shared" si="4"/>
        <v>194</v>
      </c>
      <c r="J67" s="1314">
        <f t="shared" si="4"/>
        <v>765</v>
      </c>
      <c r="K67" s="1357">
        <f t="shared" si="3"/>
        <v>394.32989690721649</v>
      </c>
    </row>
    <row r="68" spans="1:11">
      <c r="A68" s="1325">
        <v>600019</v>
      </c>
      <c r="B68" s="1322" t="s">
        <v>4237</v>
      </c>
      <c r="C68" s="1323">
        <v>1</v>
      </c>
      <c r="D68" s="1323"/>
      <c r="E68" s="1356">
        <f t="shared" si="1"/>
        <v>0</v>
      </c>
      <c r="F68" s="1323"/>
      <c r="G68" s="1323"/>
      <c r="H68" s="1356" t="e">
        <f t="shared" si="2"/>
        <v>#DIV/0!</v>
      </c>
      <c r="I68" s="1314">
        <f t="shared" si="4"/>
        <v>1</v>
      </c>
      <c r="J68" s="1314">
        <f t="shared" si="4"/>
        <v>0</v>
      </c>
      <c r="K68" s="1357">
        <f t="shared" si="3"/>
        <v>0</v>
      </c>
    </row>
    <row r="69" spans="1:11">
      <c r="A69" s="1325">
        <v>600105</v>
      </c>
      <c r="B69" s="1322" t="s">
        <v>4238</v>
      </c>
      <c r="C69" s="1323">
        <v>1</v>
      </c>
      <c r="D69" s="1323">
        <v>14</v>
      </c>
      <c r="E69" s="1356">
        <f t="shared" si="1"/>
        <v>1400</v>
      </c>
      <c r="F69" s="1323"/>
      <c r="G69" s="1323"/>
      <c r="H69" s="1356" t="e">
        <f t="shared" si="2"/>
        <v>#DIV/0!</v>
      </c>
      <c r="I69" s="1314">
        <f t="shared" si="4"/>
        <v>1</v>
      </c>
      <c r="J69" s="1314">
        <f t="shared" si="4"/>
        <v>14</v>
      </c>
      <c r="K69" s="1357">
        <f t="shared" si="3"/>
        <v>1400</v>
      </c>
    </row>
    <row r="70" spans="1:11">
      <c r="A70" s="1325">
        <v>600121</v>
      </c>
      <c r="B70" s="1322" t="s">
        <v>4239</v>
      </c>
      <c r="C70" s="1323">
        <v>2</v>
      </c>
      <c r="D70" s="1323">
        <v>299</v>
      </c>
      <c r="E70" s="1356">
        <f t="shared" si="1"/>
        <v>14950</v>
      </c>
      <c r="F70" s="1323"/>
      <c r="G70" s="1323"/>
      <c r="H70" s="1356" t="e">
        <f t="shared" si="2"/>
        <v>#DIV/0!</v>
      </c>
      <c r="I70" s="1314">
        <f t="shared" si="4"/>
        <v>2</v>
      </c>
      <c r="J70" s="1314">
        <f t="shared" si="4"/>
        <v>299</v>
      </c>
      <c r="K70" s="1357">
        <f t="shared" si="3"/>
        <v>14950</v>
      </c>
    </row>
    <row r="71" spans="1:11" ht="25.5">
      <c r="A71" s="1325">
        <v>600341</v>
      </c>
      <c r="B71" s="1322" t="s">
        <v>5095</v>
      </c>
      <c r="C71" s="1323"/>
      <c r="D71" s="1323"/>
      <c r="E71" s="1356" t="e">
        <f t="shared" si="1"/>
        <v>#DIV/0!</v>
      </c>
      <c r="F71" s="1324"/>
      <c r="G71" s="1324">
        <v>3</v>
      </c>
      <c r="H71" s="1356" t="e">
        <f t="shared" si="2"/>
        <v>#DIV/0!</v>
      </c>
      <c r="I71" s="1314">
        <f t="shared" si="4"/>
        <v>0</v>
      </c>
      <c r="J71" s="1314">
        <f t="shared" si="4"/>
        <v>3</v>
      </c>
      <c r="K71" s="1357" t="e">
        <f t="shared" si="3"/>
        <v>#DIV/0!</v>
      </c>
    </row>
    <row r="72" spans="1:11">
      <c r="A72" s="1325" t="s">
        <v>5096</v>
      </c>
      <c r="B72" s="1322" t="s">
        <v>5097</v>
      </c>
      <c r="C72" s="1323"/>
      <c r="D72" s="1323">
        <v>2</v>
      </c>
      <c r="E72" s="1356" t="e">
        <f t="shared" si="1"/>
        <v>#DIV/0!</v>
      </c>
      <c r="F72" s="1324"/>
      <c r="G72" s="1324"/>
      <c r="H72" s="1356" t="e">
        <f t="shared" si="2"/>
        <v>#DIV/0!</v>
      </c>
      <c r="I72" s="1314">
        <f t="shared" si="4"/>
        <v>0</v>
      </c>
      <c r="J72" s="1314">
        <f t="shared" si="4"/>
        <v>2</v>
      </c>
      <c r="K72" s="1357" t="e">
        <f t="shared" si="3"/>
        <v>#DIV/0!</v>
      </c>
    </row>
    <row r="73" spans="1:11">
      <c r="A73" s="1325">
        <v>600106</v>
      </c>
      <c r="B73" s="1322" t="s">
        <v>5098</v>
      </c>
      <c r="C73" s="1323"/>
      <c r="D73" s="1323">
        <v>17</v>
      </c>
      <c r="E73" s="1356" t="e">
        <f t="shared" si="1"/>
        <v>#DIV/0!</v>
      </c>
      <c r="F73" s="1324"/>
      <c r="G73" s="1324"/>
      <c r="H73" s="1356" t="e">
        <f t="shared" si="2"/>
        <v>#DIV/0!</v>
      </c>
      <c r="I73" s="1314">
        <f t="shared" ref="I73:J83" si="5">C73+F73</f>
        <v>0</v>
      </c>
      <c r="J73" s="1314">
        <f t="shared" si="5"/>
        <v>17</v>
      </c>
      <c r="K73" s="1357" t="e">
        <f t="shared" si="3"/>
        <v>#DIV/0!</v>
      </c>
    </row>
    <row r="74" spans="1:11" ht="25.5">
      <c r="A74" s="1325">
        <v>600110</v>
      </c>
      <c r="B74" s="1322" t="s">
        <v>5099</v>
      </c>
      <c r="C74" s="1323"/>
      <c r="D74" s="1323">
        <v>3</v>
      </c>
      <c r="E74" s="1356" t="e">
        <f t="shared" si="1"/>
        <v>#DIV/0!</v>
      </c>
      <c r="F74" s="1324"/>
      <c r="G74" s="1324"/>
      <c r="H74" s="1356" t="e">
        <f t="shared" si="2"/>
        <v>#DIV/0!</v>
      </c>
      <c r="I74" s="1314">
        <f t="shared" si="5"/>
        <v>0</v>
      </c>
      <c r="J74" s="1314">
        <f t="shared" si="5"/>
        <v>3</v>
      </c>
      <c r="K74" s="1357" t="e">
        <f t="shared" si="3"/>
        <v>#DIV/0!</v>
      </c>
    </row>
    <row r="75" spans="1:11">
      <c r="A75" s="1325">
        <v>600113</v>
      </c>
      <c r="B75" s="1322" t="s">
        <v>5100</v>
      </c>
      <c r="C75" s="1323"/>
      <c r="D75" s="1323">
        <v>5</v>
      </c>
      <c r="E75" s="1356" t="e">
        <f t="shared" si="1"/>
        <v>#DIV/0!</v>
      </c>
      <c r="F75" s="1324"/>
      <c r="G75" s="1324"/>
      <c r="H75" s="1356" t="e">
        <f t="shared" si="2"/>
        <v>#DIV/0!</v>
      </c>
      <c r="I75" s="1314">
        <f t="shared" si="5"/>
        <v>0</v>
      </c>
      <c r="J75" s="1314">
        <f t="shared" si="5"/>
        <v>5</v>
      </c>
      <c r="K75" s="1357" t="e">
        <f t="shared" si="3"/>
        <v>#DIV/0!</v>
      </c>
    </row>
    <row r="76" spans="1:11">
      <c r="A76" s="1325" t="s">
        <v>5101</v>
      </c>
      <c r="B76" s="1322" t="s">
        <v>3073</v>
      </c>
      <c r="C76" s="1323"/>
      <c r="D76" s="1323">
        <v>263</v>
      </c>
      <c r="E76" s="1356" t="e">
        <f t="shared" si="1"/>
        <v>#DIV/0!</v>
      </c>
      <c r="F76" s="1324"/>
      <c r="G76" s="1324"/>
      <c r="H76" s="1356" t="e">
        <f t="shared" si="2"/>
        <v>#DIV/0!</v>
      </c>
      <c r="I76" s="1314">
        <f t="shared" si="5"/>
        <v>0</v>
      </c>
      <c r="J76" s="1314">
        <f t="shared" si="5"/>
        <v>263</v>
      </c>
      <c r="K76" s="1357" t="e">
        <f t="shared" si="3"/>
        <v>#DIV/0!</v>
      </c>
    </row>
    <row r="77" spans="1:11" ht="38.25">
      <c r="A77" s="1325" t="s">
        <v>2354</v>
      </c>
      <c r="B77" s="1322" t="s">
        <v>5102</v>
      </c>
      <c r="C77" s="1323"/>
      <c r="D77" s="1323">
        <v>5</v>
      </c>
      <c r="E77" s="1356" t="e">
        <f t="shared" si="1"/>
        <v>#DIV/0!</v>
      </c>
      <c r="F77" s="1324"/>
      <c r="G77" s="1324"/>
      <c r="H77" s="1356" t="e">
        <f t="shared" si="2"/>
        <v>#DIV/0!</v>
      </c>
      <c r="I77" s="1314">
        <f t="shared" si="5"/>
        <v>0</v>
      </c>
      <c r="J77" s="1314">
        <f t="shared" si="5"/>
        <v>5</v>
      </c>
      <c r="K77" s="1357" t="e">
        <f t="shared" si="3"/>
        <v>#DIV/0!</v>
      </c>
    </row>
    <row r="78" spans="1:11" ht="25.5">
      <c r="A78" s="1325" t="s">
        <v>5103</v>
      </c>
      <c r="B78" s="1322" t="s">
        <v>5104</v>
      </c>
      <c r="C78" s="1323"/>
      <c r="D78" s="1323">
        <v>5</v>
      </c>
      <c r="E78" s="1356" t="e">
        <f t="shared" si="1"/>
        <v>#DIV/0!</v>
      </c>
      <c r="F78" s="1324"/>
      <c r="G78" s="1324"/>
      <c r="H78" s="1356" t="e">
        <f t="shared" si="2"/>
        <v>#DIV/0!</v>
      </c>
      <c r="I78" s="1314">
        <f t="shared" si="5"/>
        <v>0</v>
      </c>
      <c r="J78" s="1314">
        <f t="shared" si="5"/>
        <v>5</v>
      </c>
      <c r="K78" s="1357" t="e">
        <f t="shared" si="3"/>
        <v>#DIV/0!</v>
      </c>
    </row>
    <row r="79" spans="1:11" ht="25.5">
      <c r="A79" s="1325" t="s">
        <v>5105</v>
      </c>
      <c r="B79" s="1322" t="s">
        <v>5106</v>
      </c>
      <c r="C79" s="1323"/>
      <c r="D79" s="1323">
        <v>7</v>
      </c>
      <c r="E79" s="1356" t="e">
        <f t="shared" ref="E79:E98" si="6">SUM(D79/C79*100)</f>
        <v>#DIV/0!</v>
      </c>
      <c r="F79" s="1324"/>
      <c r="G79" s="1324"/>
      <c r="H79" s="1356" t="e">
        <f t="shared" ref="H79:H98" si="7">SUM(G79/F79*100)</f>
        <v>#DIV/0!</v>
      </c>
      <c r="I79" s="1314">
        <f t="shared" si="5"/>
        <v>0</v>
      </c>
      <c r="J79" s="1314">
        <f t="shared" si="5"/>
        <v>7</v>
      </c>
      <c r="K79" s="1357" t="e">
        <f t="shared" ref="K79:K98" si="8">SUM(J79/I79*100)</f>
        <v>#DIV/0!</v>
      </c>
    </row>
    <row r="80" spans="1:11" ht="19.5" customHeight="1">
      <c r="A80" s="1325" t="s">
        <v>5107</v>
      </c>
      <c r="B80" s="1322" t="s">
        <v>5108</v>
      </c>
      <c r="C80" s="1323"/>
      <c r="D80" s="1323">
        <v>5</v>
      </c>
      <c r="E80" s="1356" t="e">
        <f t="shared" si="6"/>
        <v>#DIV/0!</v>
      </c>
      <c r="F80" s="1324"/>
      <c r="G80" s="1324"/>
      <c r="H80" s="1356" t="e">
        <f t="shared" si="7"/>
        <v>#DIV/0!</v>
      </c>
      <c r="I80" s="1314">
        <f t="shared" si="5"/>
        <v>0</v>
      </c>
      <c r="J80" s="1314">
        <f t="shared" si="5"/>
        <v>5</v>
      </c>
      <c r="K80" s="1357" t="e">
        <f t="shared" si="8"/>
        <v>#DIV/0!</v>
      </c>
    </row>
    <row r="81" spans="1:11" ht="12" customHeight="1">
      <c r="A81" s="1325" t="s">
        <v>3424</v>
      </c>
      <c r="B81" s="1322" t="s">
        <v>5109</v>
      </c>
      <c r="C81" s="1323"/>
      <c r="D81" s="1323">
        <v>1</v>
      </c>
      <c r="E81" s="1356" t="e">
        <f t="shared" si="6"/>
        <v>#DIV/0!</v>
      </c>
      <c r="F81" s="1324"/>
      <c r="G81" s="1324"/>
      <c r="H81" s="1356" t="e">
        <f t="shared" si="7"/>
        <v>#DIV/0!</v>
      </c>
      <c r="I81" s="1314">
        <f t="shared" si="5"/>
        <v>0</v>
      </c>
      <c r="J81" s="1314">
        <f t="shared" si="5"/>
        <v>1</v>
      </c>
      <c r="K81" s="1357" t="e">
        <f t="shared" si="8"/>
        <v>#DIV/0!</v>
      </c>
    </row>
    <row r="82" spans="1:11" ht="12" customHeight="1">
      <c r="A82" s="1325"/>
      <c r="B82" s="1322"/>
      <c r="C82" s="1323"/>
      <c r="D82" s="1323"/>
      <c r="E82" s="1356" t="e">
        <f t="shared" si="6"/>
        <v>#DIV/0!</v>
      </c>
      <c r="F82" s="1324"/>
      <c r="G82" s="1324"/>
      <c r="H82" s="1356" t="e">
        <f t="shared" si="7"/>
        <v>#DIV/0!</v>
      </c>
      <c r="I82" s="1314">
        <f t="shared" si="5"/>
        <v>0</v>
      </c>
      <c r="J82" s="1314">
        <f t="shared" si="5"/>
        <v>0</v>
      </c>
      <c r="K82" s="1357" t="e">
        <f t="shared" si="8"/>
        <v>#DIV/0!</v>
      </c>
    </row>
    <row r="83" spans="1:11" ht="12" customHeight="1">
      <c r="A83" s="1872" t="s">
        <v>4210</v>
      </c>
      <c r="B83" s="1873"/>
      <c r="C83" s="1364">
        <f>SUM(C14:C82)</f>
        <v>294378</v>
      </c>
      <c r="D83" s="1364">
        <f>SUM(D14:D82)</f>
        <v>151033</v>
      </c>
      <c r="E83" s="1357">
        <f t="shared" si="6"/>
        <v>51.305804102208732</v>
      </c>
      <c r="F83" s="1364">
        <f>SUM(F14:F82)</f>
        <v>10230</v>
      </c>
      <c r="G83" s="1364">
        <f>SUM(G14:G82)</f>
        <v>5662</v>
      </c>
      <c r="H83" s="1357">
        <f t="shared" si="7"/>
        <v>55.347018572825021</v>
      </c>
      <c r="I83" s="1314">
        <f t="shared" si="5"/>
        <v>304608</v>
      </c>
      <c r="J83" s="1314">
        <f t="shared" si="5"/>
        <v>156695</v>
      </c>
      <c r="K83" s="1357">
        <f t="shared" si="8"/>
        <v>51.44152484504675</v>
      </c>
    </row>
    <row r="84" spans="1:11" ht="12" customHeight="1">
      <c r="A84" s="1365" t="s">
        <v>4211</v>
      </c>
      <c r="B84" s="1366"/>
      <c r="C84" s="1367"/>
      <c r="D84" s="1367"/>
      <c r="E84" s="1356"/>
      <c r="F84" s="1367"/>
      <c r="G84" s="1367"/>
      <c r="H84" s="1356"/>
      <c r="I84" s="1314"/>
      <c r="J84" s="1314"/>
      <c r="K84" s="1357"/>
    </row>
    <row r="85" spans="1:11" ht="12" customHeight="1">
      <c r="A85" s="1325" t="s">
        <v>4212</v>
      </c>
      <c r="B85" s="1332" t="s">
        <v>4213</v>
      </c>
      <c r="C85" s="1333"/>
      <c r="D85" s="1333"/>
      <c r="E85" s="1356" t="e">
        <f t="shared" si="6"/>
        <v>#DIV/0!</v>
      </c>
      <c r="F85" s="1334"/>
      <c r="G85" s="1334"/>
      <c r="H85" s="1356" t="e">
        <f t="shared" si="7"/>
        <v>#DIV/0!</v>
      </c>
      <c r="I85" s="1314">
        <f t="shared" ref="I85:J97" si="9">C85+F85</f>
        <v>0</v>
      </c>
      <c r="J85" s="1314">
        <f t="shared" si="9"/>
        <v>0</v>
      </c>
      <c r="K85" s="1357" t="e">
        <f t="shared" si="8"/>
        <v>#DIV/0!</v>
      </c>
    </row>
    <row r="86" spans="1:11" ht="12" customHeight="1">
      <c r="A86" s="1325" t="s">
        <v>4214</v>
      </c>
      <c r="B86" s="1332" t="s">
        <v>4215</v>
      </c>
      <c r="C86" s="1333"/>
      <c r="D86" s="1333"/>
      <c r="E86" s="1356" t="e">
        <f t="shared" si="6"/>
        <v>#DIV/0!</v>
      </c>
      <c r="F86" s="1334"/>
      <c r="G86" s="1334"/>
      <c r="H86" s="1356" t="e">
        <f t="shared" si="7"/>
        <v>#DIV/0!</v>
      </c>
      <c r="I86" s="1314">
        <f t="shared" si="9"/>
        <v>0</v>
      </c>
      <c r="J86" s="1314">
        <f t="shared" si="9"/>
        <v>0</v>
      </c>
      <c r="K86" s="1357" t="e">
        <f t="shared" si="8"/>
        <v>#DIV/0!</v>
      </c>
    </row>
    <row r="87" spans="1:11" ht="12" customHeight="1">
      <c r="A87" s="1325" t="s">
        <v>4216</v>
      </c>
      <c r="B87" s="1332" t="s">
        <v>4217</v>
      </c>
      <c r="C87" s="1333"/>
      <c r="D87" s="1333"/>
      <c r="E87" s="1356" t="e">
        <f t="shared" si="6"/>
        <v>#DIV/0!</v>
      </c>
      <c r="F87" s="1334"/>
      <c r="G87" s="1334"/>
      <c r="H87" s="1356" t="e">
        <f t="shared" si="7"/>
        <v>#DIV/0!</v>
      </c>
      <c r="I87" s="1314">
        <f t="shared" si="9"/>
        <v>0</v>
      </c>
      <c r="J87" s="1314">
        <f t="shared" si="9"/>
        <v>0</v>
      </c>
      <c r="K87" s="1357" t="e">
        <f t="shared" si="8"/>
        <v>#DIV/0!</v>
      </c>
    </row>
    <row r="88" spans="1:11" ht="12" customHeight="1">
      <c r="A88" s="1325" t="s">
        <v>819</v>
      </c>
      <c r="B88" s="1332" t="s">
        <v>4218</v>
      </c>
      <c r="C88" s="1333"/>
      <c r="D88" s="1333"/>
      <c r="E88" s="1356" t="e">
        <f t="shared" si="6"/>
        <v>#DIV/0!</v>
      </c>
      <c r="F88" s="1334"/>
      <c r="G88" s="1334"/>
      <c r="H88" s="1356" t="e">
        <f t="shared" si="7"/>
        <v>#DIV/0!</v>
      </c>
      <c r="I88" s="1314">
        <f t="shared" si="9"/>
        <v>0</v>
      </c>
      <c r="J88" s="1314">
        <f t="shared" si="9"/>
        <v>0</v>
      </c>
      <c r="K88" s="1357" t="e">
        <f t="shared" si="8"/>
        <v>#DIV/0!</v>
      </c>
    </row>
    <row r="89" spans="1:11" ht="16.5" customHeight="1">
      <c r="A89" s="1325" t="s">
        <v>4219</v>
      </c>
      <c r="B89" s="1332" t="s">
        <v>4220</v>
      </c>
      <c r="C89" s="1333"/>
      <c r="D89" s="1333"/>
      <c r="E89" s="1356" t="e">
        <f t="shared" si="6"/>
        <v>#DIV/0!</v>
      </c>
      <c r="F89" s="1334"/>
      <c r="G89" s="1334"/>
      <c r="H89" s="1356" t="e">
        <f t="shared" si="7"/>
        <v>#DIV/0!</v>
      </c>
      <c r="I89" s="1314">
        <f t="shared" si="9"/>
        <v>0</v>
      </c>
      <c r="J89" s="1314">
        <f t="shared" si="9"/>
        <v>0</v>
      </c>
      <c r="K89" s="1357" t="e">
        <f t="shared" si="8"/>
        <v>#DIV/0!</v>
      </c>
    </row>
    <row r="90" spans="1:11" ht="15.75" customHeight="1">
      <c r="A90" s="1325" t="s">
        <v>4221</v>
      </c>
      <c r="B90" s="1332" t="s">
        <v>4222</v>
      </c>
      <c r="C90" s="1333"/>
      <c r="D90" s="1333"/>
      <c r="E90" s="1356" t="e">
        <f t="shared" si="6"/>
        <v>#DIV/0!</v>
      </c>
      <c r="F90" s="1334"/>
      <c r="G90" s="1334"/>
      <c r="H90" s="1356" t="e">
        <f t="shared" si="7"/>
        <v>#DIV/0!</v>
      </c>
      <c r="I90" s="1314">
        <f t="shared" si="9"/>
        <v>0</v>
      </c>
      <c r="J90" s="1314">
        <f t="shared" si="9"/>
        <v>0</v>
      </c>
      <c r="K90" s="1357" t="e">
        <f t="shared" si="8"/>
        <v>#DIV/0!</v>
      </c>
    </row>
    <row r="91" spans="1:11" ht="21" customHeight="1">
      <c r="A91" s="1325" t="s">
        <v>4223</v>
      </c>
      <c r="B91" s="1332" t="s">
        <v>4224</v>
      </c>
      <c r="C91" s="1333"/>
      <c r="D91" s="1333"/>
      <c r="E91" s="1356" t="e">
        <f t="shared" si="6"/>
        <v>#DIV/0!</v>
      </c>
      <c r="F91" s="1334"/>
      <c r="G91" s="1334"/>
      <c r="H91" s="1356" t="e">
        <f t="shared" si="7"/>
        <v>#DIV/0!</v>
      </c>
      <c r="I91" s="1314">
        <f t="shared" si="9"/>
        <v>0</v>
      </c>
      <c r="J91" s="1314">
        <f t="shared" si="9"/>
        <v>0</v>
      </c>
      <c r="K91" s="1357" t="e">
        <f t="shared" si="8"/>
        <v>#DIV/0!</v>
      </c>
    </row>
    <row r="92" spans="1:11" ht="23.25" customHeight="1">
      <c r="A92" s="1325" t="s">
        <v>4225</v>
      </c>
      <c r="B92" s="1332" t="s">
        <v>570</v>
      </c>
      <c r="C92" s="1333"/>
      <c r="D92" s="1333"/>
      <c r="E92" s="1356" t="e">
        <f t="shared" si="6"/>
        <v>#DIV/0!</v>
      </c>
      <c r="F92" s="1334"/>
      <c r="G92" s="1334"/>
      <c r="H92" s="1356" t="e">
        <f t="shared" si="7"/>
        <v>#DIV/0!</v>
      </c>
      <c r="I92" s="1314">
        <f t="shared" si="9"/>
        <v>0</v>
      </c>
      <c r="J92" s="1314">
        <f t="shared" si="9"/>
        <v>0</v>
      </c>
      <c r="K92" s="1357" t="e">
        <f t="shared" si="8"/>
        <v>#DIV/0!</v>
      </c>
    </row>
    <row r="93" spans="1:11" ht="21.75" customHeight="1">
      <c r="A93" s="1325" t="s">
        <v>571</v>
      </c>
      <c r="B93" s="1332" t="s">
        <v>572</v>
      </c>
      <c r="C93" s="1333"/>
      <c r="D93" s="1333"/>
      <c r="E93" s="1356" t="e">
        <f t="shared" si="6"/>
        <v>#DIV/0!</v>
      </c>
      <c r="F93" s="1334"/>
      <c r="G93" s="1334"/>
      <c r="H93" s="1356" t="e">
        <f t="shared" si="7"/>
        <v>#DIV/0!</v>
      </c>
      <c r="I93" s="1314">
        <f t="shared" si="9"/>
        <v>0</v>
      </c>
      <c r="J93" s="1314">
        <f t="shared" si="9"/>
        <v>0</v>
      </c>
      <c r="K93" s="1357" t="e">
        <f t="shared" si="8"/>
        <v>#DIV/0!</v>
      </c>
    </row>
    <row r="94" spans="1:11" ht="38.25">
      <c r="A94" s="1325" t="s">
        <v>573</v>
      </c>
      <c r="B94" s="1332" t="s">
        <v>2990</v>
      </c>
      <c r="C94" s="1333"/>
      <c r="D94" s="1333"/>
      <c r="E94" s="1356" t="e">
        <f t="shared" si="6"/>
        <v>#DIV/0!</v>
      </c>
      <c r="F94" s="1334"/>
      <c r="G94" s="1334"/>
      <c r="H94" s="1356" t="e">
        <f t="shared" si="7"/>
        <v>#DIV/0!</v>
      </c>
      <c r="I94" s="1314">
        <f t="shared" si="9"/>
        <v>0</v>
      </c>
      <c r="J94" s="1314">
        <f t="shared" si="9"/>
        <v>0</v>
      </c>
      <c r="K94" s="1357" t="e">
        <f t="shared" si="8"/>
        <v>#DIV/0!</v>
      </c>
    </row>
    <row r="95" spans="1:11" ht="76.5">
      <c r="A95" s="1325" t="s">
        <v>2991</v>
      </c>
      <c r="B95" s="1332" t="s">
        <v>2992</v>
      </c>
      <c r="C95" s="1333"/>
      <c r="D95" s="1333"/>
      <c r="E95" s="1356" t="e">
        <f t="shared" si="6"/>
        <v>#DIV/0!</v>
      </c>
      <c r="F95" s="1334"/>
      <c r="G95" s="1334"/>
      <c r="H95" s="1356" t="e">
        <f t="shared" si="7"/>
        <v>#DIV/0!</v>
      </c>
      <c r="I95" s="1314">
        <f t="shared" si="9"/>
        <v>0</v>
      </c>
      <c r="J95" s="1314">
        <f t="shared" si="9"/>
        <v>0</v>
      </c>
      <c r="K95" s="1357" t="e">
        <f t="shared" si="8"/>
        <v>#DIV/0!</v>
      </c>
    </row>
    <row r="96" spans="1:11" ht="18.75" customHeight="1">
      <c r="A96" s="1325" t="s">
        <v>2993</v>
      </c>
      <c r="B96" s="1332" t="s">
        <v>2994</v>
      </c>
      <c r="C96" s="1333"/>
      <c r="D96" s="1333"/>
      <c r="E96" s="1356" t="e">
        <f t="shared" si="6"/>
        <v>#DIV/0!</v>
      </c>
      <c r="F96" s="1334"/>
      <c r="G96" s="1334"/>
      <c r="H96" s="1356" t="e">
        <f t="shared" si="7"/>
        <v>#DIV/0!</v>
      </c>
      <c r="I96" s="1314">
        <f t="shared" si="9"/>
        <v>0</v>
      </c>
      <c r="J96" s="1314">
        <f t="shared" si="9"/>
        <v>0</v>
      </c>
      <c r="K96" s="1357" t="e">
        <f t="shared" si="8"/>
        <v>#DIV/0!</v>
      </c>
    </row>
    <row r="97" spans="1:11" ht="28.5" customHeight="1">
      <c r="A97" s="1329" t="s">
        <v>2995</v>
      </c>
      <c r="B97" s="1335"/>
      <c r="C97" s="1339">
        <f>SUM(C85:C96)</f>
        <v>0</v>
      </c>
      <c r="D97" s="1339">
        <f>SUM(D85:D96)</f>
        <v>0</v>
      </c>
      <c r="E97" s="1357" t="e">
        <f t="shared" si="6"/>
        <v>#DIV/0!</v>
      </c>
      <c r="F97" s="1339">
        <f>SUM(F85:F96)</f>
        <v>0</v>
      </c>
      <c r="G97" s="1339">
        <f>SUM(G85:G96)</f>
        <v>0</v>
      </c>
      <c r="H97" s="1357" t="e">
        <f t="shared" si="7"/>
        <v>#DIV/0!</v>
      </c>
      <c r="I97" s="1314">
        <f t="shared" si="9"/>
        <v>0</v>
      </c>
      <c r="J97" s="1314">
        <f t="shared" si="9"/>
        <v>0</v>
      </c>
      <c r="K97" s="1357" t="e">
        <f t="shared" si="8"/>
        <v>#DIV/0!</v>
      </c>
    </row>
    <row r="98" spans="1:11">
      <c r="A98" s="1368" t="s">
        <v>2996</v>
      </c>
      <c r="B98" s="1338"/>
      <c r="C98" s="1341">
        <f>SUM(C83+C97)</f>
        <v>294378</v>
      </c>
      <c r="D98" s="1341">
        <f>SUM(D83+D97)</f>
        <v>151033</v>
      </c>
      <c r="E98" s="1357">
        <f t="shared" si="6"/>
        <v>51.305804102208732</v>
      </c>
      <c r="F98" s="1341">
        <f>SUM(F83+F97)</f>
        <v>10230</v>
      </c>
      <c r="G98" s="1341">
        <f>SUM(G83+G97)</f>
        <v>5662</v>
      </c>
      <c r="H98" s="1357">
        <f t="shared" si="7"/>
        <v>55.347018572825021</v>
      </c>
      <c r="I98" s="1314">
        <f>C98+F98</f>
        <v>304608</v>
      </c>
      <c r="J98" s="1314">
        <f>D98+G98</f>
        <v>156695</v>
      </c>
      <c r="K98" s="1357">
        <f t="shared" si="8"/>
        <v>51.44152484504675</v>
      </c>
    </row>
    <row r="99" spans="1:11">
      <c r="A99" s="1861" t="s">
        <v>2997</v>
      </c>
      <c r="B99" s="1861"/>
      <c r="C99" s="1861"/>
      <c r="D99" s="1861"/>
      <c r="E99" s="1861"/>
      <c r="F99" s="1861"/>
      <c r="G99" s="1861"/>
      <c r="H99" s="1861"/>
      <c r="I99" s="1861"/>
      <c r="J99" s="1861"/>
    </row>
    <row r="100" spans="1:11">
      <c r="A100" s="1861" t="s">
        <v>1955</v>
      </c>
      <c r="B100" s="1861"/>
      <c r="C100" s="1861"/>
      <c r="D100" s="1861"/>
      <c r="E100" s="1861"/>
      <c r="F100" s="1861"/>
      <c r="G100" s="1861"/>
      <c r="H100" s="1861"/>
      <c r="I100" s="1861"/>
      <c r="J100" s="1861"/>
    </row>
    <row r="101" spans="1:11" ht="14.25">
      <c r="A101" s="84"/>
      <c r="B101" s="98"/>
      <c r="C101" s="98"/>
      <c r="D101" s="98"/>
      <c r="E101" s="98"/>
      <c r="F101" s="96"/>
      <c r="G101" s="96"/>
      <c r="H101" s="96"/>
      <c r="I101" s="1287"/>
      <c r="J101" s="96"/>
    </row>
  </sheetData>
  <mergeCells count="8">
    <mergeCell ref="A99:J99"/>
    <mergeCell ref="A100:J100"/>
    <mergeCell ref="I7:K7"/>
    <mergeCell ref="A7:A8"/>
    <mergeCell ref="B7:B8"/>
    <mergeCell ref="C7:E7"/>
    <mergeCell ref="F7:H7"/>
    <mergeCell ref="A83:B83"/>
  </mergeCells>
  <phoneticPr fontId="94" type="noConversion"/>
  <pageMargins left="0.75" right="0.75" top="0.98" bottom="0.98" header="0.51" footer="0.51"/>
  <pageSetup paperSize="9"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46"/>
  <sheetViews>
    <sheetView topLeftCell="A13" workbookViewId="0">
      <selection activeCell="K43" sqref="K43"/>
    </sheetView>
  </sheetViews>
  <sheetFormatPr defaultRowHeight="12.75"/>
  <cols>
    <col min="1" max="1" width="7.5703125" customWidth="1"/>
    <col min="2" max="2" width="45.5703125" customWidth="1"/>
    <col min="3" max="3" width="6.5703125" customWidth="1"/>
    <col min="4" max="4" width="8.85546875" customWidth="1"/>
    <col min="5" max="5" width="10.28515625" customWidth="1"/>
    <col min="6" max="6" width="7.28515625" customWidth="1"/>
    <col min="7" max="7" width="8.85546875" customWidth="1"/>
    <col min="8" max="8" width="10.28515625" customWidth="1"/>
    <col min="11" max="11" width="10.140625" customWidth="1"/>
  </cols>
  <sheetData>
    <row r="1" spans="1:11" ht="15.75">
      <c r="A1" s="1291"/>
      <c r="B1" s="1292" t="s">
        <v>914</v>
      </c>
      <c r="C1" s="1293" t="s">
        <v>691</v>
      </c>
      <c r="D1" s="1294"/>
      <c r="E1" s="1294"/>
      <c r="F1" s="1294"/>
      <c r="G1" s="1295"/>
      <c r="H1" s="1295"/>
      <c r="I1" s="1296"/>
      <c r="J1" s="222"/>
    </row>
    <row r="2" spans="1:11" ht="14.25">
      <c r="A2" s="1291"/>
      <c r="B2" s="1292" t="s">
        <v>916</v>
      </c>
      <c r="C2" s="1878">
        <v>6113079</v>
      </c>
      <c r="D2" s="1879"/>
      <c r="E2" s="1295"/>
      <c r="F2" s="1295"/>
      <c r="G2" s="1295"/>
      <c r="H2" s="1295"/>
      <c r="I2" s="1296"/>
      <c r="J2" s="222"/>
    </row>
    <row r="3" spans="1:11">
      <c r="A3" s="1291"/>
      <c r="B3" s="1292"/>
      <c r="C3" s="1297" t="s">
        <v>365</v>
      </c>
      <c r="D3" s="1295"/>
      <c r="E3" s="1295"/>
      <c r="F3" s="1295"/>
      <c r="G3" s="1295"/>
      <c r="H3" s="1295"/>
      <c r="I3" s="1296"/>
      <c r="J3" s="222"/>
    </row>
    <row r="4" spans="1:11" ht="14.25">
      <c r="A4" s="1291"/>
      <c r="B4" s="1292" t="s">
        <v>918</v>
      </c>
      <c r="C4" s="1298" t="s">
        <v>904</v>
      </c>
      <c r="D4" s="1299"/>
      <c r="E4" s="1299"/>
      <c r="F4" s="1299"/>
      <c r="G4" s="1299"/>
      <c r="H4" s="1299"/>
      <c r="I4" s="1300"/>
      <c r="J4" s="222"/>
    </row>
    <row r="5" spans="1:11" ht="15.75">
      <c r="A5" s="1291"/>
      <c r="B5" s="1292" t="s">
        <v>692</v>
      </c>
      <c r="C5" s="1301" t="s">
        <v>166</v>
      </c>
      <c r="D5" s="1302"/>
      <c r="E5" s="1302"/>
      <c r="F5" s="1302"/>
      <c r="G5" s="1299"/>
      <c r="H5" s="1299"/>
      <c r="I5" s="1300"/>
      <c r="J5" s="222"/>
    </row>
    <row r="6" spans="1:11" ht="15.75" customHeight="1">
      <c r="A6" s="226"/>
      <c r="B6" s="226"/>
      <c r="C6" s="1369" t="s">
        <v>165</v>
      </c>
      <c r="D6" s="1369"/>
      <c r="E6" s="1369"/>
      <c r="F6" s="1369"/>
      <c r="G6" s="222"/>
      <c r="H6" s="222"/>
      <c r="I6" s="213"/>
      <c r="J6" s="213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58.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45.75" customHeight="1" thickTop="1">
      <c r="A9" s="1284"/>
      <c r="B9" s="1288" t="s">
        <v>903</v>
      </c>
      <c r="C9" s="1288"/>
      <c r="D9" s="1288"/>
      <c r="E9" s="1288"/>
      <c r="F9" s="1288"/>
      <c r="G9" s="1288"/>
      <c r="H9" s="1288"/>
      <c r="I9" s="1288"/>
      <c r="J9" s="1285"/>
      <c r="K9" s="1370"/>
    </row>
    <row r="10" spans="1:11" ht="10.5" customHeight="1">
      <c r="A10" s="1371"/>
      <c r="B10" s="1372"/>
      <c r="C10" s="1319"/>
      <c r="D10" s="1319"/>
      <c r="E10" s="1319"/>
      <c r="F10" s="1319"/>
      <c r="G10" s="1319"/>
      <c r="H10" s="1319"/>
      <c r="I10" s="1314"/>
      <c r="J10" s="1314"/>
      <c r="K10" s="1370"/>
    </row>
    <row r="11" spans="1:11" ht="13.5" customHeight="1">
      <c r="A11" s="1371"/>
      <c r="B11" s="1372"/>
      <c r="C11" s="1319"/>
      <c r="D11" s="1319"/>
      <c r="E11" s="1319"/>
      <c r="F11" s="1319"/>
      <c r="G11" s="1319"/>
      <c r="H11" s="1319"/>
      <c r="I11" s="1314"/>
      <c r="J11" s="1314"/>
      <c r="K11" s="1370"/>
    </row>
    <row r="12" spans="1:11" ht="20.25" customHeight="1">
      <c r="A12" s="1371"/>
      <c r="B12" s="1373" t="s">
        <v>80</v>
      </c>
      <c r="C12" s="1319"/>
      <c r="D12" s="1319"/>
      <c r="E12" s="1319"/>
      <c r="F12" s="1319"/>
      <c r="G12" s="1319"/>
      <c r="H12" s="1319"/>
      <c r="I12" s="1314"/>
      <c r="J12" s="1314"/>
      <c r="K12" s="1370"/>
    </row>
    <row r="13" spans="1:11" ht="18" customHeight="1">
      <c r="A13" s="1374" t="s">
        <v>4246</v>
      </c>
      <c r="B13" s="1375" t="s">
        <v>4247</v>
      </c>
      <c r="C13" s="1319"/>
      <c r="D13" s="1319"/>
      <c r="E13" s="1376" t="e">
        <f>SUM(D13/C13*100)</f>
        <v>#DIV/0!</v>
      </c>
      <c r="F13" s="1319">
        <v>6937</v>
      </c>
      <c r="G13" s="1319">
        <v>5332</v>
      </c>
      <c r="H13" s="1376">
        <f>SUM(G13/F13*100)</f>
        <v>76.863197347556579</v>
      </c>
      <c r="I13" s="1314">
        <f t="shared" ref="I13:J23" si="0">C13+F13</f>
        <v>6937</v>
      </c>
      <c r="J13" s="1314">
        <f t="shared" si="0"/>
        <v>5332</v>
      </c>
      <c r="K13" s="1320">
        <f>SUM(J13/I13*100)</f>
        <v>76.863197347556579</v>
      </c>
    </row>
    <row r="14" spans="1:11" ht="12.75" customHeight="1">
      <c r="A14" s="1374" t="s">
        <v>4248</v>
      </c>
      <c r="B14" s="1375" t="s">
        <v>4249</v>
      </c>
      <c r="C14" s="1319"/>
      <c r="D14" s="1319"/>
      <c r="E14" s="1376" t="e">
        <f t="shared" ref="E14:E43" si="1">SUM(D14/C14*100)</f>
        <v>#DIV/0!</v>
      </c>
      <c r="F14" s="1319">
        <v>1522</v>
      </c>
      <c r="G14" s="1319">
        <v>1175</v>
      </c>
      <c r="H14" s="1376">
        <f t="shared" ref="H14:H43" si="2">SUM(G14/F14*100)</f>
        <v>77.201051248357416</v>
      </c>
      <c r="I14" s="1314">
        <f t="shared" si="0"/>
        <v>1522</v>
      </c>
      <c r="J14" s="1314">
        <f t="shared" si="0"/>
        <v>1175</v>
      </c>
      <c r="K14" s="1320">
        <f t="shared" ref="K14:K43" si="3">SUM(J14/I14*100)</f>
        <v>77.201051248357416</v>
      </c>
    </row>
    <row r="15" spans="1:11" ht="12.75" customHeight="1">
      <c r="A15" s="1374" t="s">
        <v>4184</v>
      </c>
      <c r="B15" s="1377" t="s">
        <v>4280</v>
      </c>
      <c r="C15" s="1319"/>
      <c r="D15" s="1317"/>
      <c r="E15" s="1376" t="e">
        <f t="shared" si="1"/>
        <v>#DIV/0!</v>
      </c>
      <c r="F15" s="1378">
        <v>8</v>
      </c>
      <c r="G15" s="1378">
        <v>307</v>
      </c>
      <c r="H15" s="1376">
        <f t="shared" si="2"/>
        <v>3837.5</v>
      </c>
      <c r="I15" s="1314">
        <f t="shared" si="0"/>
        <v>8</v>
      </c>
      <c r="J15" s="1314">
        <f t="shared" si="0"/>
        <v>307</v>
      </c>
      <c r="K15" s="1320">
        <f t="shared" si="3"/>
        <v>3837.5</v>
      </c>
    </row>
    <row r="16" spans="1:11" ht="12.75" customHeight="1">
      <c r="A16" s="1374" t="s">
        <v>527</v>
      </c>
      <c r="B16" s="1377" t="s">
        <v>528</v>
      </c>
      <c r="C16" s="1319"/>
      <c r="D16" s="1317"/>
      <c r="E16" s="1376" t="e">
        <f t="shared" si="1"/>
        <v>#DIV/0!</v>
      </c>
      <c r="F16" s="1319">
        <v>8457</v>
      </c>
      <c r="G16" s="1319">
        <v>6500</v>
      </c>
      <c r="H16" s="1376">
        <f t="shared" si="2"/>
        <v>76.859406408892042</v>
      </c>
      <c r="I16" s="1314">
        <f t="shared" si="0"/>
        <v>8457</v>
      </c>
      <c r="J16" s="1314">
        <f t="shared" si="0"/>
        <v>6500</v>
      </c>
      <c r="K16" s="1320">
        <f t="shared" si="3"/>
        <v>76.859406408892042</v>
      </c>
    </row>
    <row r="17" spans="1:11" ht="12.75" customHeight="1">
      <c r="A17" s="1374" t="s">
        <v>4201</v>
      </c>
      <c r="B17" s="1377" t="s">
        <v>1232</v>
      </c>
      <c r="C17" s="1319"/>
      <c r="D17" s="1319"/>
      <c r="E17" s="1376" t="e">
        <f t="shared" si="1"/>
        <v>#DIV/0!</v>
      </c>
      <c r="F17" s="1319">
        <v>628</v>
      </c>
      <c r="G17" s="1319"/>
      <c r="H17" s="1376">
        <f t="shared" si="2"/>
        <v>0</v>
      </c>
      <c r="I17" s="1314">
        <f t="shared" si="0"/>
        <v>628</v>
      </c>
      <c r="J17" s="1314">
        <f t="shared" si="0"/>
        <v>0</v>
      </c>
      <c r="K17" s="1320">
        <f t="shared" si="3"/>
        <v>0</v>
      </c>
    </row>
    <row r="18" spans="1:11">
      <c r="A18" s="1374" t="s">
        <v>1858</v>
      </c>
      <c r="B18" s="1379" t="s">
        <v>1843</v>
      </c>
      <c r="C18" s="1319"/>
      <c r="D18" s="1317"/>
      <c r="E18" s="1376" t="e">
        <f t="shared" si="1"/>
        <v>#DIV/0!</v>
      </c>
      <c r="F18" s="1319">
        <v>18</v>
      </c>
      <c r="G18" s="1319">
        <v>34</v>
      </c>
      <c r="H18" s="1376">
        <f t="shared" si="2"/>
        <v>188.88888888888889</v>
      </c>
      <c r="I18" s="1314">
        <f t="shared" si="0"/>
        <v>18</v>
      </c>
      <c r="J18" s="1314">
        <f t="shared" si="0"/>
        <v>34</v>
      </c>
      <c r="K18" s="1320">
        <f t="shared" si="3"/>
        <v>188.88888888888889</v>
      </c>
    </row>
    <row r="19" spans="1:11">
      <c r="A19" s="1380" t="s">
        <v>1844</v>
      </c>
      <c r="B19" s="1379" t="s">
        <v>1845</v>
      </c>
      <c r="C19" s="1319"/>
      <c r="D19" s="1317"/>
      <c r="E19" s="1376" t="e">
        <f t="shared" si="1"/>
        <v>#DIV/0!</v>
      </c>
      <c r="F19" s="1319">
        <v>2</v>
      </c>
      <c r="G19" s="1319"/>
      <c r="H19" s="1376">
        <f t="shared" si="2"/>
        <v>0</v>
      </c>
      <c r="I19" s="1314">
        <f t="shared" si="0"/>
        <v>2</v>
      </c>
      <c r="J19" s="1314">
        <f t="shared" si="0"/>
        <v>0</v>
      </c>
      <c r="K19" s="1320">
        <f t="shared" si="3"/>
        <v>0</v>
      </c>
    </row>
    <row r="20" spans="1:11" ht="25.5">
      <c r="A20" s="1381" t="s">
        <v>723</v>
      </c>
      <c r="B20" s="1382" t="s">
        <v>2265</v>
      </c>
      <c r="C20" s="1319"/>
      <c r="D20" s="1317"/>
      <c r="E20" s="1376" t="e">
        <f t="shared" si="1"/>
        <v>#DIV/0!</v>
      </c>
      <c r="F20" s="1319">
        <v>7</v>
      </c>
      <c r="G20" s="1319"/>
      <c r="H20" s="1376">
        <f t="shared" si="2"/>
        <v>0</v>
      </c>
      <c r="I20" s="1314">
        <f t="shared" si="0"/>
        <v>7</v>
      </c>
      <c r="J20" s="1314">
        <f t="shared" si="0"/>
        <v>0</v>
      </c>
      <c r="K20" s="1320">
        <f t="shared" si="3"/>
        <v>0</v>
      </c>
    </row>
    <row r="21" spans="1:11" ht="25.5">
      <c r="A21" s="1383" t="s">
        <v>4196</v>
      </c>
      <c r="B21" s="1384" t="s">
        <v>2266</v>
      </c>
      <c r="C21" s="1385"/>
      <c r="D21" s="1386"/>
      <c r="E21" s="1376" t="e">
        <f t="shared" si="1"/>
        <v>#DIV/0!</v>
      </c>
      <c r="F21" s="1385">
        <v>1</v>
      </c>
      <c r="G21" s="1385"/>
      <c r="H21" s="1376">
        <f t="shared" si="2"/>
        <v>0</v>
      </c>
      <c r="I21" s="1387">
        <f t="shared" si="0"/>
        <v>1</v>
      </c>
      <c r="J21" s="1387">
        <f t="shared" si="0"/>
        <v>0</v>
      </c>
      <c r="K21" s="1320">
        <f t="shared" si="3"/>
        <v>0</v>
      </c>
    </row>
    <row r="22" spans="1:11" s="100" customFormat="1">
      <c r="A22" s="1374" t="s">
        <v>1856</v>
      </c>
      <c r="B22" s="1374" t="s">
        <v>2296</v>
      </c>
      <c r="C22" s="1319"/>
      <c r="D22" s="1319"/>
      <c r="E22" s="1376" t="e">
        <f>SUM(D22/C22*100)</f>
        <v>#DIV/0!</v>
      </c>
      <c r="F22" s="1319">
        <v>2</v>
      </c>
      <c r="G22" s="1319">
        <v>23</v>
      </c>
      <c r="H22" s="1376">
        <f>SUM(G22/F22*100)</f>
        <v>1150</v>
      </c>
      <c r="I22" s="1314">
        <f>C22+F22</f>
        <v>2</v>
      </c>
      <c r="J22" s="1314">
        <f>D22+G22</f>
        <v>23</v>
      </c>
      <c r="K22" s="1320">
        <f>SUM(J22/I22*100)</f>
        <v>1150</v>
      </c>
    </row>
    <row r="23" spans="1:11" s="100" customFormat="1" ht="21.75" customHeight="1">
      <c r="A23" s="1374" t="s">
        <v>4290</v>
      </c>
      <c r="B23" s="1388" t="s">
        <v>2074</v>
      </c>
      <c r="C23" s="1319"/>
      <c r="D23" s="1319"/>
      <c r="E23" s="1376" t="e">
        <f t="shared" si="1"/>
        <v>#DIV/0!</v>
      </c>
      <c r="F23" s="1319"/>
      <c r="G23" s="1319">
        <v>21</v>
      </c>
      <c r="H23" s="1376" t="e">
        <f t="shared" si="2"/>
        <v>#DIV/0!</v>
      </c>
      <c r="I23" s="1314">
        <f t="shared" si="0"/>
        <v>0</v>
      </c>
      <c r="J23" s="1314">
        <f t="shared" si="0"/>
        <v>21</v>
      </c>
      <c r="K23" s="1320" t="e">
        <f t="shared" si="3"/>
        <v>#DIV/0!</v>
      </c>
    </row>
    <row r="24" spans="1:11" s="100" customFormat="1" ht="21.75" customHeight="1">
      <c r="A24" s="1389" t="s">
        <v>4201</v>
      </c>
      <c r="B24" s="1384" t="s">
        <v>2266</v>
      </c>
      <c r="C24" s="1390"/>
      <c r="D24" s="1391"/>
      <c r="E24" s="1376" t="e">
        <f>SUM(D24/C24*100)</f>
        <v>#DIV/0!</v>
      </c>
      <c r="F24" s="1390"/>
      <c r="G24" s="1390">
        <v>159</v>
      </c>
      <c r="H24" s="1376" t="e">
        <f>SUM(G24/F24*100)</f>
        <v>#DIV/0!</v>
      </c>
      <c r="I24" s="1314">
        <f>C24+F24</f>
        <v>0</v>
      </c>
      <c r="J24" s="1314">
        <f>D24+G24</f>
        <v>159</v>
      </c>
      <c r="K24" s="1320" t="e">
        <f>SUM(J24/I24*100)</f>
        <v>#DIV/0!</v>
      </c>
    </row>
    <row r="25" spans="1:11" s="100" customFormat="1" ht="21.75" customHeight="1">
      <c r="A25" s="1392" t="s">
        <v>534</v>
      </c>
      <c r="B25" s="1393" t="s">
        <v>535</v>
      </c>
      <c r="C25" s="1390"/>
      <c r="D25" s="1391"/>
      <c r="E25" s="1376" t="e">
        <f t="shared" ref="E25:E26" si="4">SUM(D25/C25*100)</f>
        <v>#DIV/0!</v>
      </c>
      <c r="F25" s="1390"/>
      <c r="G25" s="1390">
        <v>5</v>
      </c>
      <c r="H25" s="1376" t="e">
        <f>SUM(G25/F25*100)</f>
        <v>#DIV/0!</v>
      </c>
      <c r="I25" s="1314"/>
      <c r="J25" s="1314">
        <f>D25+G25</f>
        <v>5</v>
      </c>
      <c r="K25" s="1320" t="e">
        <f t="shared" ref="K25:K26" si="5">SUM(J25/I25*100)</f>
        <v>#DIV/0!</v>
      </c>
    </row>
    <row r="26" spans="1:11" s="100" customFormat="1" ht="21.75" customHeight="1">
      <c r="A26" s="1392">
        <v>340231</v>
      </c>
      <c r="B26" s="1393" t="s">
        <v>5110</v>
      </c>
      <c r="C26" s="1390"/>
      <c r="D26" s="1391"/>
      <c r="E26" s="1376" t="e">
        <f t="shared" si="4"/>
        <v>#DIV/0!</v>
      </c>
      <c r="F26" s="1390"/>
      <c r="G26" s="1390">
        <v>1</v>
      </c>
      <c r="H26" s="1376" t="e">
        <f>SUM(G26/F26*100)</f>
        <v>#DIV/0!</v>
      </c>
      <c r="I26" s="1314"/>
      <c r="J26" s="1314">
        <f>D26+G26</f>
        <v>1</v>
      </c>
      <c r="K26" s="1320" t="e">
        <f t="shared" si="5"/>
        <v>#DIV/0!</v>
      </c>
    </row>
    <row r="27" spans="1:11" ht="25.5">
      <c r="A27" s="1389" t="s">
        <v>3694</v>
      </c>
      <c r="B27" s="1384" t="s">
        <v>5111</v>
      </c>
      <c r="C27" s="1390"/>
      <c r="D27" s="1391"/>
      <c r="E27" s="1376" t="e">
        <f>SUM(D27/C27*100)</f>
        <v>#DIV/0!</v>
      </c>
      <c r="F27" s="1390"/>
      <c r="G27" s="1390">
        <v>1</v>
      </c>
      <c r="H27" s="1376" t="e">
        <f>SUM(G27/F27*100)</f>
        <v>#DIV/0!</v>
      </c>
      <c r="I27" s="1314"/>
      <c r="J27" s="1314">
        <f>D27+G27</f>
        <v>1</v>
      </c>
      <c r="K27" s="1320" t="e">
        <f>SUM(J27/I27*100)</f>
        <v>#DIV/0!</v>
      </c>
    </row>
    <row r="28" spans="1:11" ht="18.75" customHeight="1">
      <c r="A28" s="1872" t="s">
        <v>4210</v>
      </c>
      <c r="B28" s="1873"/>
      <c r="C28" s="1394">
        <f>SUM(C13:C27)</f>
        <v>0</v>
      </c>
      <c r="D28" s="1394">
        <f>SUM(D13:D27)</f>
        <v>0</v>
      </c>
      <c r="E28" s="1320" t="e">
        <f t="shared" si="1"/>
        <v>#DIV/0!</v>
      </c>
      <c r="F28" s="1394">
        <f>SUM(F13:F27)</f>
        <v>17582</v>
      </c>
      <c r="G28" s="1394">
        <f>SUM(G13:G27)</f>
        <v>13558</v>
      </c>
      <c r="H28" s="1320">
        <f t="shared" si="2"/>
        <v>77.112956432715279</v>
      </c>
      <c r="I28" s="1314">
        <f>C28+F28</f>
        <v>17582</v>
      </c>
      <c r="J28" s="1314">
        <f>D28+G28</f>
        <v>13558</v>
      </c>
      <c r="K28" s="1320">
        <f t="shared" si="3"/>
        <v>77.112956432715279</v>
      </c>
    </row>
    <row r="29" spans="1:11">
      <c r="A29" s="1395" t="s">
        <v>4211</v>
      </c>
      <c r="B29" s="1396"/>
      <c r="C29" s="1323"/>
      <c r="D29" s="1323"/>
      <c r="E29" s="1376"/>
      <c r="F29" s="1323"/>
      <c r="G29" s="1323"/>
      <c r="H29" s="1376"/>
      <c r="I29" s="1314"/>
      <c r="J29" s="1314"/>
      <c r="K29" s="1320"/>
    </row>
    <row r="30" spans="1:11">
      <c r="A30" s="1325" t="s">
        <v>4212</v>
      </c>
      <c r="B30" s="1397" t="s">
        <v>4213</v>
      </c>
      <c r="C30" s="1323"/>
      <c r="D30" s="1323"/>
      <c r="E30" s="1376" t="e">
        <f t="shared" si="1"/>
        <v>#DIV/0!</v>
      </c>
      <c r="F30" s="1324"/>
      <c r="G30" s="1324"/>
      <c r="H30" s="1376" t="e">
        <f t="shared" si="2"/>
        <v>#DIV/0!</v>
      </c>
      <c r="I30" s="1314">
        <f t="shared" ref="I30:J43" si="6">C30+F30</f>
        <v>0</v>
      </c>
      <c r="J30" s="1314">
        <f t="shared" si="6"/>
        <v>0</v>
      </c>
      <c r="K30" s="1320" t="e">
        <f t="shared" si="3"/>
        <v>#DIV/0!</v>
      </c>
    </row>
    <row r="31" spans="1:11">
      <c r="A31" s="1325" t="s">
        <v>4214</v>
      </c>
      <c r="B31" s="1397" t="s">
        <v>4215</v>
      </c>
      <c r="C31" s="1323"/>
      <c r="D31" s="1323"/>
      <c r="E31" s="1376" t="e">
        <f t="shared" si="1"/>
        <v>#DIV/0!</v>
      </c>
      <c r="F31" s="1324"/>
      <c r="G31" s="1324"/>
      <c r="H31" s="1376" t="e">
        <f t="shared" si="2"/>
        <v>#DIV/0!</v>
      </c>
      <c r="I31" s="1314">
        <f t="shared" si="6"/>
        <v>0</v>
      </c>
      <c r="J31" s="1314">
        <f t="shared" si="6"/>
        <v>0</v>
      </c>
      <c r="K31" s="1320" t="e">
        <f t="shared" si="3"/>
        <v>#DIV/0!</v>
      </c>
    </row>
    <row r="32" spans="1:11">
      <c r="A32" s="1325" t="s">
        <v>4216</v>
      </c>
      <c r="B32" s="1397" t="s">
        <v>4217</v>
      </c>
      <c r="C32" s="1323"/>
      <c r="D32" s="1323"/>
      <c r="E32" s="1376" t="e">
        <f t="shared" si="1"/>
        <v>#DIV/0!</v>
      </c>
      <c r="F32" s="1324"/>
      <c r="G32" s="1324"/>
      <c r="H32" s="1376" t="e">
        <f t="shared" si="2"/>
        <v>#DIV/0!</v>
      </c>
      <c r="I32" s="1314">
        <f t="shared" si="6"/>
        <v>0</v>
      </c>
      <c r="J32" s="1314">
        <f t="shared" si="6"/>
        <v>0</v>
      </c>
      <c r="K32" s="1320" t="e">
        <f t="shared" si="3"/>
        <v>#DIV/0!</v>
      </c>
    </row>
    <row r="33" spans="1:11" ht="8.25" customHeight="1">
      <c r="A33" s="1325" t="s">
        <v>819</v>
      </c>
      <c r="B33" s="1397" t="s">
        <v>4218</v>
      </c>
      <c r="C33" s="1323"/>
      <c r="D33" s="1323"/>
      <c r="E33" s="1376" t="e">
        <f t="shared" si="1"/>
        <v>#DIV/0!</v>
      </c>
      <c r="F33" s="1324"/>
      <c r="G33" s="1324"/>
      <c r="H33" s="1376" t="e">
        <f t="shared" si="2"/>
        <v>#DIV/0!</v>
      </c>
      <c r="I33" s="1314">
        <f t="shared" si="6"/>
        <v>0</v>
      </c>
      <c r="J33" s="1314">
        <f t="shared" si="6"/>
        <v>0</v>
      </c>
      <c r="K33" s="1320" t="e">
        <f t="shared" si="3"/>
        <v>#DIV/0!</v>
      </c>
    </row>
    <row r="34" spans="1:11">
      <c r="A34" s="1325" t="s">
        <v>4219</v>
      </c>
      <c r="B34" s="1397" t="s">
        <v>4220</v>
      </c>
      <c r="C34" s="1323"/>
      <c r="D34" s="1323"/>
      <c r="E34" s="1376" t="e">
        <f t="shared" si="1"/>
        <v>#DIV/0!</v>
      </c>
      <c r="F34" s="1324"/>
      <c r="G34" s="1324"/>
      <c r="H34" s="1376" t="e">
        <f t="shared" si="2"/>
        <v>#DIV/0!</v>
      </c>
      <c r="I34" s="1314">
        <f t="shared" si="6"/>
        <v>0</v>
      </c>
      <c r="J34" s="1314">
        <f t="shared" si="6"/>
        <v>0</v>
      </c>
      <c r="K34" s="1320" t="e">
        <f t="shared" si="3"/>
        <v>#DIV/0!</v>
      </c>
    </row>
    <row r="35" spans="1:11" ht="9.75" customHeight="1">
      <c r="A35" s="1325" t="s">
        <v>4221</v>
      </c>
      <c r="B35" s="1397" t="s">
        <v>4222</v>
      </c>
      <c r="C35" s="1323"/>
      <c r="D35" s="1323"/>
      <c r="E35" s="1376" t="e">
        <f t="shared" si="1"/>
        <v>#DIV/0!</v>
      </c>
      <c r="F35" s="1324"/>
      <c r="G35" s="1324"/>
      <c r="H35" s="1376" t="e">
        <f t="shared" si="2"/>
        <v>#DIV/0!</v>
      </c>
      <c r="I35" s="1314">
        <f t="shared" si="6"/>
        <v>0</v>
      </c>
      <c r="J35" s="1314">
        <f t="shared" si="6"/>
        <v>0</v>
      </c>
      <c r="K35" s="1320" t="e">
        <f t="shared" si="3"/>
        <v>#DIV/0!</v>
      </c>
    </row>
    <row r="36" spans="1:11" ht="10.5" customHeight="1">
      <c r="A36" s="1325" t="s">
        <v>4223</v>
      </c>
      <c r="B36" s="1397" t="s">
        <v>4224</v>
      </c>
      <c r="C36" s="1323"/>
      <c r="D36" s="1323"/>
      <c r="E36" s="1376" t="e">
        <f t="shared" si="1"/>
        <v>#DIV/0!</v>
      </c>
      <c r="F36" s="1324"/>
      <c r="G36" s="1324"/>
      <c r="H36" s="1376" t="e">
        <f t="shared" si="2"/>
        <v>#DIV/0!</v>
      </c>
      <c r="I36" s="1314">
        <f t="shared" si="6"/>
        <v>0</v>
      </c>
      <c r="J36" s="1314">
        <f t="shared" si="6"/>
        <v>0</v>
      </c>
      <c r="K36" s="1320" t="e">
        <f t="shared" si="3"/>
        <v>#DIV/0!</v>
      </c>
    </row>
    <row r="37" spans="1:11" ht="12.75" customHeight="1">
      <c r="A37" s="1325" t="s">
        <v>4225</v>
      </c>
      <c r="B37" s="1397" t="s">
        <v>570</v>
      </c>
      <c r="C37" s="1323"/>
      <c r="D37" s="1323"/>
      <c r="E37" s="1376" t="e">
        <f t="shared" si="1"/>
        <v>#DIV/0!</v>
      </c>
      <c r="F37" s="1324"/>
      <c r="G37" s="1324"/>
      <c r="H37" s="1376" t="e">
        <f t="shared" si="2"/>
        <v>#DIV/0!</v>
      </c>
      <c r="I37" s="1314">
        <f t="shared" si="6"/>
        <v>0</v>
      </c>
      <c r="J37" s="1314">
        <f t="shared" si="6"/>
        <v>0</v>
      </c>
      <c r="K37" s="1320" t="e">
        <f t="shared" si="3"/>
        <v>#DIV/0!</v>
      </c>
    </row>
    <row r="38" spans="1:11">
      <c r="A38" s="1325" t="s">
        <v>571</v>
      </c>
      <c r="B38" s="1397" t="s">
        <v>572</v>
      </c>
      <c r="C38" s="1323"/>
      <c r="D38" s="1323"/>
      <c r="E38" s="1376" t="e">
        <f t="shared" si="1"/>
        <v>#DIV/0!</v>
      </c>
      <c r="F38" s="1324"/>
      <c r="G38" s="1324"/>
      <c r="H38" s="1376" t="e">
        <f t="shared" si="2"/>
        <v>#DIV/0!</v>
      </c>
      <c r="I38" s="1314">
        <f t="shared" si="6"/>
        <v>0</v>
      </c>
      <c r="J38" s="1314">
        <f t="shared" si="6"/>
        <v>0</v>
      </c>
      <c r="K38" s="1320" t="e">
        <f t="shared" si="3"/>
        <v>#DIV/0!</v>
      </c>
    </row>
    <row r="39" spans="1:11" ht="10.5" customHeight="1">
      <c r="A39" s="1325" t="s">
        <v>573</v>
      </c>
      <c r="B39" s="1397" t="s">
        <v>2990</v>
      </c>
      <c r="C39" s="1323"/>
      <c r="D39" s="1323"/>
      <c r="E39" s="1376" t="e">
        <f t="shared" si="1"/>
        <v>#DIV/0!</v>
      </c>
      <c r="F39" s="1324"/>
      <c r="G39" s="1324"/>
      <c r="H39" s="1376" t="e">
        <f t="shared" si="2"/>
        <v>#DIV/0!</v>
      </c>
      <c r="I39" s="1314">
        <f t="shared" si="6"/>
        <v>0</v>
      </c>
      <c r="J39" s="1314">
        <f t="shared" si="6"/>
        <v>0</v>
      </c>
      <c r="K39" s="1320" t="e">
        <f t="shared" si="3"/>
        <v>#DIV/0!</v>
      </c>
    </row>
    <row r="40" spans="1:11" ht="16.5" customHeight="1">
      <c r="A40" s="1325" t="s">
        <v>2991</v>
      </c>
      <c r="B40" s="1397" t="s">
        <v>2992</v>
      </c>
      <c r="C40" s="1323"/>
      <c r="D40" s="1323"/>
      <c r="E40" s="1376" t="e">
        <f t="shared" si="1"/>
        <v>#DIV/0!</v>
      </c>
      <c r="F40" s="1324"/>
      <c r="G40" s="1324"/>
      <c r="H40" s="1376" t="e">
        <f t="shared" si="2"/>
        <v>#DIV/0!</v>
      </c>
      <c r="I40" s="1314">
        <f t="shared" si="6"/>
        <v>0</v>
      </c>
      <c r="J40" s="1314">
        <f t="shared" si="6"/>
        <v>0</v>
      </c>
      <c r="K40" s="1320" t="e">
        <f t="shared" si="3"/>
        <v>#DIV/0!</v>
      </c>
    </row>
    <row r="41" spans="1:11" ht="39" customHeight="1">
      <c r="A41" s="1325" t="s">
        <v>2993</v>
      </c>
      <c r="B41" s="1397" t="s">
        <v>2994</v>
      </c>
      <c r="C41" s="1323"/>
      <c r="D41" s="1323"/>
      <c r="E41" s="1376" t="e">
        <f t="shared" si="1"/>
        <v>#DIV/0!</v>
      </c>
      <c r="F41" s="1324"/>
      <c r="G41" s="1324"/>
      <c r="H41" s="1376" t="e">
        <f t="shared" si="2"/>
        <v>#DIV/0!</v>
      </c>
      <c r="I41" s="1314">
        <f t="shared" si="6"/>
        <v>0</v>
      </c>
      <c r="J41" s="1314">
        <f t="shared" si="6"/>
        <v>0</v>
      </c>
      <c r="K41" s="1320" t="e">
        <f t="shared" si="3"/>
        <v>#DIV/0!</v>
      </c>
    </row>
    <row r="42" spans="1:11" ht="17.25" customHeight="1">
      <c r="A42" s="1398" t="s">
        <v>2995</v>
      </c>
      <c r="B42" s="1399"/>
      <c r="C42" s="1364">
        <f>SUM(C30:C41)</f>
        <v>0</v>
      </c>
      <c r="D42" s="1364">
        <f>SUM(D30:D41)</f>
        <v>0</v>
      </c>
      <c r="E42" s="1320" t="e">
        <f t="shared" si="1"/>
        <v>#DIV/0!</v>
      </c>
      <c r="F42" s="1364">
        <f>SUM(F30:F41)</f>
        <v>0</v>
      </c>
      <c r="G42" s="1364">
        <f>SUM(G30:G41)</f>
        <v>0</v>
      </c>
      <c r="H42" s="1320" t="e">
        <f t="shared" si="2"/>
        <v>#DIV/0!</v>
      </c>
      <c r="I42" s="1314">
        <f t="shared" si="6"/>
        <v>0</v>
      </c>
      <c r="J42" s="1314">
        <f t="shared" si="6"/>
        <v>0</v>
      </c>
      <c r="K42" s="1320" t="e">
        <f t="shared" si="3"/>
        <v>#DIV/0!</v>
      </c>
    </row>
    <row r="43" spans="1:11" ht="16.5" customHeight="1">
      <c r="A43" s="1315" t="s">
        <v>2996</v>
      </c>
      <c r="B43" s="1400"/>
      <c r="C43" s="1327">
        <f>SUM(C28+C42)</f>
        <v>0</v>
      </c>
      <c r="D43" s="1327">
        <f>SUM(D28+D42)</f>
        <v>0</v>
      </c>
      <c r="E43" s="1320" t="e">
        <f t="shared" si="1"/>
        <v>#DIV/0!</v>
      </c>
      <c r="F43" s="1327">
        <f>SUM(F28+F42)</f>
        <v>17582</v>
      </c>
      <c r="G43" s="1327">
        <f>SUM(G28+G42)</f>
        <v>13558</v>
      </c>
      <c r="H43" s="1320">
        <f t="shared" si="2"/>
        <v>77.112956432715279</v>
      </c>
      <c r="I43" s="1314">
        <f t="shared" si="6"/>
        <v>17582</v>
      </c>
      <c r="J43" s="1314">
        <f t="shared" si="6"/>
        <v>13558</v>
      </c>
      <c r="K43" s="1320">
        <f t="shared" si="3"/>
        <v>77.112956432715279</v>
      </c>
    </row>
    <row r="44" spans="1:11" ht="18.75" customHeight="1">
      <c r="A44" s="1860" t="s">
        <v>2997</v>
      </c>
      <c r="B44" s="1860"/>
      <c r="C44" s="1860"/>
      <c r="D44" s="1860"/>
      <c r="E44" s="1860"/>
      <c r="F44" s="1860"/>
      <c r="G44" s="1860"/>
      <c r="H44" s="1860"/>
      <c r="I44" s="1860"/>
      <c r="J44" s="1860"/>
    </row>
    <row r="45" spans="1:11" ht="28.5" customHeight="1">
      <c r="A45" s="1860" t="s">
        <v>1955</v>
      </c>
      <c r="B45" s="1860"/>
      <c r="C45" s="1860"/>
      <c r="D45" s="1860"/>
      <c r="E45" s="1860"/>
      <c r="F45" s="1860"/>
      <c r="G45" s="1860"/>
      <c r="H45" s="1860"/>
      <c r="I45" s="1860"/>
      <c r="J45" s="1860"/>
    </row>
    <row r="46" spans="1:11" ht="14.25">
      <c r="A46" s="213"/>
      <c r="B46" s="229"/>
      <c r="C46" s="229"/>
      <c r="D46" s="229"/>
      <c r="E46" s="229"/>
      <c r="F46" s="218"/>
      <c r="G46" s="218"/>
      <c r="H46" s="218"/>
      <c r="I46" s="1286"/>
      <c r="J46" s="218"/>
    </row>
  </sheetData>
  <mergeCells count="9">
    <mergeCell ref="A44:J44"/>
    <mergeCell ref="A45:J45"/>
    <mergeCell ref="C2:D2"/>
    <mergeCell ref="A7:A8"/>
    <mergeCell ref="B7:B8"/>
    <mergeCell ref="C7:E7"/>
    <mergeCell ref="F7:H7"/>
    <mergeCell ref="I7:K7"/>
    <mergeCell ref="A28:B28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09"/>
  <sheetViews>
    <sheetView topLeftCell="A85" workbookViewId="0">
      <selection activeCell="K106" sqref="K106"/>
    </sheetView>
  </sheetViews>
  <sheetFormatPr defaultColWidth="9.140625" defaultRowHeight="12.75"/>
  <cols>
    <col min="1" max="1" width="8.42578125" customWidth="1"/>
    <col min="2" max="2" width="40.5703125" customWidth="1"/>
    <col min="3" max="3" width="10.28515625" customWidth="1"/>
    <col min="4" max="4" width="9" customWidth="1"/>
    <col min="5" max="5" width="10.140625" customWidth="1"/>
    <col min="6" max="6" width="9.85546875" customWidth="1"/>
    <col min="7" max="7" width="8.5703125" customWidth="1"/>
    <col min="8" max="8" width="10.85546875" customWidth="1"/>
    <col min="11" max="11" width="10.42578125" customWidth="1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  <c r="J2" s="22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1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1" ht="15.75">
      <c r="A5" s="187"/>
      <c r="B5" s="188" t="s">
        <v>692</v>
      </c>
      <c r="C5" s="224" t="s">
        <v>137</v>
      </c>
      <c r="D5" s="225"/>
      <c r="E5" s="225"/>
      <c r="F5" s="225"/>
      <c r="G5" s="196"/>
      <c r="H5" s="196"/>
      <c r="I5" s="197"/>
      <c r="J5" s="222"/>
    </row>
    <row r="6" spans="1:11" ht="15.75" customHeight="1">
      <c r="A6" s="226"/>
      <c r="B6" s="226"/>
      <c r="C6" s="276" t="s">
        <v>2267</v>
      </c>
      <c r="D6" s="276"/>
      <c r="E6" s="276"/>
      <c r="F6" s="276"/>
      <c r="G6" s="222"/>
      <c r="H6" s="222"/>
      <c r="I6" s="213"/>
      <c r="J6" s="213"/>
    </row>
    <row r="7" spans="1:11" ht="12.75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45.75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45.75" customHeight="1" thickTop="1">
      <c r="A9" s="475"/>
      <c r="B9" s="750" t="s">
        <v>903</v>
      </c>
      <c r="C9" s="750"/>
      <c r="D9" s="750"/>
      <c r="E9" s="750"/>
      <c r="F9" s="750"/>
      <c r="G9" s="750"/>
      <c r="H9" s="750"/>
      <c r="I9" s="750"/>
      <c r="J9" s="470"/>
      <c r="K9" s="676"/>
    </row>
    <row r="10" spans="1:11" ht="10.5" customHeight="1">
      <c r="A10" s="752"/>
      <c r="B10" s="754"/>
      <c r="C10" s="647"/>
      <c r="D10" s="647"/>
      <c r="E10" s="647"/>
      <c r="F10" s="647"/>
      <c r="G10" s="647"/>
      <c r="H10" s="647"/>
      <c r="I10" s="648"/>
      <c r="J10" s="648"/>
      <c r="K10" s="676"/>
    </row>
    <row r="11" spans="1:11" ht="13.5" customHeight="1">
      <c r="A11" s="752"/>
      <c r="B11" s="754"/>
      <c r="C11" s="647"/>
      <c r="D11" s="647"/>
      <c r="E11" s="647"/>
      <c r="F11" s="647"/>
      <c r="G11" s="647"/>
      <c r="H11" s="647"/>
      <c r="I11" s="648"/>
      <c r="J11" s="648"/>
      <c r="K11" s="676"/>
    </row>
    <row r="12" spans="1:11" ht="20.25" customHeight="1">
      <c r="A12" s="752"/>
      <c r="B12" s="773" t="s">
        <v>80</v>
      </c>
      <c r="C12" s="647"/>
      <c r="D12" s="647"/>
      <c r="E12" s="647"/>
      <c r="F12" s="647"/>
      <c r="G12" s="647"/>
      <c r="H12" s="647"/>
      <c r="I12" s="648"/>
      <c r="J12" s="648"/>
      <c r="K12" s="676"/>
    </row>
    <row r="13" spans="1:11" ht="18" customHeight="1">
      <c r="A13" s="774" t="s">
        <v>4242</v>
      </c>
      <c r="B13" s="776" t="s">
        <v>4243</v>
      </c>
      <c r="C13" s="647">
        <v>10961</v>
      </c>
      <c r="D13" s="647">
        <v>7024</v>
      </c>
      <c r="E13" s="675">
        <f>SUM(D13/C13*100)</f>
        <v>64.081744366389927</v>
      </c>
      <c r="F13" s="646"/>
      <c r="G13" s="646">
        <v>8717</v>
      </c>
      <c r="H13" s="675" t="e">
        <f>SUM(G13/F13*100)</f>
        <v>#DIV/0!</v>
      </c>
      <c r="I13" s="648">
        <f t="shared" ref="I13:I39" si="0">C13+F13</f>
        <v>10961</v>
      </c>
      <c r="J13" s="648">
        <f t="shared" ref="J13:J39" si="1">D13+G13</f>
        <v>15741</v>
      </c>
      <c r="K13" s="677">
        <f>SUM(J13/I13*100)</f>
        <v>143.60915974819818</v>
      </c>
    </row>
    <row r="14" spans="1:11" ht="25.5">
      <c r="A14" s="774" t="s">
        <v>4244</v>
      </c>
      <c r="B14" s="776" t="s">
        <v>4245</v>
      </c>
      <c r="C14" s="647">
        <v>2</v>
      </c>
      <c r="D14" s="647"/>
      <c r="E14" s="675">
        <f t="shared" ref="E14:E77" si="2">SUM(D14/C14*100)</f>
        <v>0</v>
      </c>
      <c r="F14" s="647">
        <v>5</v>
      </c>
      <c r="G14" s="647">
        <v>2</v>
      </c>
      <c r="H14" s="675">
        <f t="shared" ref="H14:H77" si="3">SUM(G14/F14*100)</f>
        <v>40</v>
      </c>
      <c r="I14" s="648">
        <f t="shared" si="0"/>
        <v>7</v>
      </c>
      <c r="J14" s="648">
        <f t="shared" si="1"/>
        <v>2</v>
      </c>
      <c r="K14" s="677">
        <f t="shared" ref="K14:K77" si="4">SUM(J14/I14*100)</f>
        <v>28.571428571428569</v>
      </c>
    </row>
    <row r="15" spans="1:11">
      <c r="A15" s="774" t="s">
        <v>4246</v>
      </c>
      <c r="B15" s="775" t="s">
        <v>4247</v>
      </c>
      <c r="C15" s="647">
        <v>404</v>
      </c>
      <c r="D15" s="647"/>
      <c r="E15" s="675">
        <f t="shared" si="2"/>
        <v>0</v>
      </c>
      <c r="F15" s="647">
        <v>5</v>
      </c>
      <c r="G15" s="647"/>
      <c r="H15" s="675">
        <f t="shared" si="3"/>
        <v>0</v>
      </c>
      <c r="I15" s="648">
        <f>C15+F15</f>
        <v>409</v>
      </c>
      <c r="J15" s="648">
        <f>D15+G15</f>
        <v>0</v>
      </c>
      <c r="K15" s="677">
        <f t="shared" si="4"/>
        <v>0</v>
      </c>
    </row>
    <row r="16" spans="1:11">
      <c r="A16" s="774" t="s">
        <v>4248</v>
      </c>
      <c r="B16" s="775" t="s">
        <v>4249</v>
      </c>
      <c r="C16" s="647">
        <v>4</v>
      </c>
      <c r="D16" s="647"/>
      <c r="E16" s="675">
        <f t="shared" si="2"/>
        <v>0</v>
      </c>
      <c r="F16" s="647"/>
      <c r="G16" s="647"/>
      <c r="H16" s="675" t="e">
        <f t="shared" si="3"/>
        <v>#DIV/0!</v>
      </c>
      <c r="I16" s="648">
        <f>C16+F16</f>
        <v>4</v>
      </c>
      <c r="J16" s="648">
        <f>D16+G16</f>
        <v>0</v>
      </c>
      <c r="K16" s="677">
        <f t="shared" si="4"/>
        <v>0</v>
      </c>
    </row>
    <row r="17" spans="1:11">
      <c r="A17" s="774" t="s">
        <v>4251</v>
      </c>
      <c r="B17" s="776" t="s">
        <v>4252</v>
      </c>
      <c r="C17" s="647">
        <v>9</v>
      </c>
      <c r="D17" s="647">
        <v>67</v>
      </c>
      <c r="E17" s="675">
        <f t="shared" si="2"/>
        <v>744.44444444444446</v>
      </c>
      <c r="F17" s="647">
        <v>5</v>
      </c>
      <c r="G17" s="647">
        <v>6</v>
      </c>
      <c r="H17" s="675">
        <f t="shared" si="3"/>
        <v>120</v>
      </c>
      <c r="I17" s="648">
        <f t="shared" si="0"/>
        <v>14</v>
      </c>
      <c r="J17" s="648">
        <f t="shared" si="1"/>
        <v>73</v>
      </c>
      <c r="K17" s="677">
        <f t="shared" si="4"/>
        <v>521.42857142857144</v>
      </c>
    </row>
    <row r="18" spans="1:11" ht="25.5">
      <c r="A18" s="774" t="s">
        <v>4253</v>
      </c>
      <c r="B18" s="776" t="s">
        <v>4254</v>
      </c>
      <c r="C18" s="647"/>
      <c r="D18" s="647"/>
      <c r="E18" s="675" t="e">
        <f t="shared" si="2"/>
        <v>#DIV/0!</v>
      </c>
      <c r="F18" s="647">
        <v>83</v>
      </c>
      <c r="G18" s="647">
        <v>128</v>
      </c>
      <c r="H18" s="675">
        <f t="shared" si="3"/>
        <v>154.21686746987953</v>
      </c>
      <c r="I18" s="648">
        <f t="shared" si="0"/>
        <v>83</v>
      </c>
      <c r="J18" s="648">
        <f t="shared" si="1"/>
        <v>128</v>
      </c>
      <c r="K18" s="677">
        <f t="shared" si="4"/>
        <v>154.21686746987953</v>
      </c>
    </row>
    <row r="19" spans="1:11" ht="25.5">
      <c r="A19" s="774" t="s">
        <v>4255</v>
      </c>
      <c r="B19" s="776" t="s">
        <v>4256</v>
      </c>
      <c r="C19" s="647"/>
      <c r="D19" s="647"/>
      <c r="E19" s="675" t="e">
        <f t="shared" si="2"/>
        <v>#DIV/0!</v>
      </c>
      <c r="F19" s="647">
        <v>4</v>
      </c>
      <c r="G19" s="647">
        <v>3</v>
      </c>
      <c r="H19" s="675">
        <f t="shared" si="3"/>
        <v>75</v>
      </c>
      <c r="I19" s="648">
        <f t="shared" si="0"/>
        <v>4</v>
      </c>
      <c r="J19" s="648">
        <f t="shared" si="1"/>
        <v>3</v>
      </c>
      <c r="K19" s="677">
        <f t="shared" si="4"/>
        <v>75</v>
      </c>
    </row>
    <row r="20" spans="1:11">
      <c r="A20" s="774" t="s">
        <v>4257</v>
      </c>
      <c r="B20" s="775" t="s">
        <v>4258</v>
      </c>
      <c r="C20" s="647"/>
      <c r="D20" s="647"/>
      <c r="E20" s="675" t="e">
        <f t="shared" si="2"/>
        <v>#DIV/0!</v>
      </c>
      <c r="F20" s="647">
        <v>4</v>
      </c>
      <c r="G20" s="647">
        <v>1</v>
      </c>
      <c r="H20" s="675">
        <f t="shared" si="3"/>
        <v>25</v>
      </c>
      <c r="I20" s="648">
        <f t="shared" si="0"/>
        <v>4</v>
      </c>
      <c r="J20" s="648">
        <f t="shared" si="1"/>
        <v>1</v>
      </c>
      <c r="K20" s="677">
        <f t="shared" si="4"/>
        <v>25</v>
      </c>
    </row>
    <row r="21" spans="1:11">
      <c r="A21" s="774" t="s">
        <v>4259</v>
      </c>
      <c r="B21" s="776" t="s">
        <v>4260</v>
      </c>
      <c r="C21" s="647"/>
      <c r="D21" s="647"/>
      <c r="E21" s="675" t="e">
        <f t="shared" si="2"/>
        <v>#DIV/0!</v>
      </c>
      <c r="F21" s="647">
        <v>4</v>
      </c>
      <c r="G21" s="647">
        <v>1</v>
      </c>
      <c r="H21" s="675">
        <f t="shared" si="3"/>
        <v>25</v>
      </c>
      <c r="I21" s="648">
        <f t="shared" si="0"/>
        <v>4</v>
      </c>
      <c r="J21" s="648">
        <f t="shared" si="1"/>
        <v>1</v>
      </c>
      <c r="K21" s="677">
        <f t="shared" si="4"/>
        <v>25</v>
      </c>
    </row>
    <row r="22" spans="1:11">
      <c r="A22" s="774" t="s">
        <v>4261</v>
      </c>
      <c r="B22" s="776" t="s">
        <v>4262</v>
      </c>
      <c r="C22" s="647"/>
      <c r="D22" s="647"/>
      <c r="E22" s="675" t="e">
        <f t="shared" si="2"/>
        <v>#DIV/0!</v>
      </c>
      <c r="F22" s="647">
        <v>4</v>
      </c>
      <c r="G22" s="647">
        <v>1</v>
      </c>
      <c r="H22" s="675">
        <f t="shared" si="3"/>
        <v>25</v>
      </c>
      <c r="I22" s="648">
        <f t="shared" si="0"/>
        <v>4</v>
      </c>
      <c r="J22" s="648">
        <f t="shared" si="1"/>
        <v>1</v>
      </c>
      <c r="K22" s="677">
        <f t="shared" si="4"/>
        <v>25</v>
      </c>
    </row>
    <row r="23" spans="1:11" ht="25.5">
      <c r="A23" s="774" t="s">
        <v>4263</v>
      </c>
      <c r="B23" s="776" t="s">
        <v>4264</v>
      </c>
      <c r="C23" s="647">
        <v>1438</v>
      </c>
      <c r="D23" s="647">
        <v>352</v>
      </c>
      <c r="E23" s="675">
        <f t="shared" si="2"/>
        <v>24.47844228094576</v>
      </c>
      <c r="F23" s="647">
        <v>4</v>
      </c>
      <c r="G23" s="647">
        <v>1</v>
      </c>
      <c r="H23" s="675">
        <f t="shared" si="3"/>
        <v>25</v>
      </c>
      <c r="I23" s="648">
        <f t="shared" si="0"/>
        <v>1442</v>
      </c>
      <c r="J23" s="648">
        <f t="shared" si="1"/>
        <v>353</v>
      </c>
      <c r="K23" s="677">
        <f t="shared" si="4"/>
        <v>24.47988904299584</v>
      </c>
    </row>
    <row r="24" spans="1:11">
      <c r="A24" s="774" t="s">
        <v>1856</v>
      </c>
      <c r="B24" s="775" t="s">
        <v>2296</v>
      </c>
      <c r="C24" s="647"/>
      <c r="D24" s="647"/>
      <c r="E24" s="675" t="e">
        <f t="shared" si="2"/>
        <v>#DIV/0!</v>
      </c>
      <c r="F24" s="647">
        <v>17</v>
      </c>
      <c r="G24" s="647">
        <v>30</v>
      </c>
      <c r="H24" s="675">
        <f t="shared" si="3"/>
        <v>176.47058823529412</v>
      </c>
      <c r="I24" s="648">
        <f t="shared" si="0"/>
        <v>17</v>
      </c>
      <c r="J24" s="648">
        <f t="shared" si="1"/>
        <v>30</v>
      </c>
      <c r="K24" s="677">
        <f t="shared" si="4"/>
        <v>176.47058823529412</v>
      </c>
    </row>
    <row r="25" spans="1:11">
      <c r="A25" s="774" t="s">
        <v>4265</v>
      </c>
      <c r="B25" s="775" t="s">
        <v>4266</v>
      </c>
      <c r="C25" s="647"/>
      <c r="D25" s="647"/>
      <c r="E25" s="675" t="e">
        <f t="shared" si="2"/>
        <v>#DIV/0!</v>
      </c>
      <c r="F25" s="647">
        <v>10</v>
      </c>
      <c r="G25" s="647">
        <v>5</v>
      </c>
      <c r="H25" s="675">
        <f t="shared" si="3"/>
        <v>50</v>
      </c>
      <c r="I25" s="648">
        <f t="shared" si="0"/>
        <v>10</v>
      </c>
      <c r="J25" s="648">
        <f t="shared" si="1"/>
        <v>5</v>
      </c>
      <c r="K25" s="677">
        <f t="shared" si="4"/>
        <v>50</v>
      </c>
    </row>
    <row r="26" spans="1:11">
      <c r="A26" s="774" t="s">
        <v>1858</v>
      </c>
      <c r="B26" s="776" t="s">
        <v>1843</v>
      </c>
      <c r="C26" s="647"/>
      <c r="D26" s="647"/>
      <c r="E26" s="675" t="e">
        <f t="shared" si="2"/>
        <v>#DIV/0!</v>
      </c>
      <c r="F26" s="647">
        <v>677</v>
      </c>
      <c r="G26" s="647">
        <v>543</v>
      </c>
      <c r="H26" s="675">
        <f t="shared" si="3"/>
        <v>80.206794682422455</v>
      </c>
      <c r="I26" s="648">
        <f t="shared" si="0"/>
        <v>677</v>
      </c>
      <c r="J26" s="648">
        <f t="shared" si="1"/>
        <v>543</v>
      </c>
      <c r="K26" s="677">
        <f t="shared" si="4"/>
        <v>80.206794682422455</v>
      </c>
    </row>
    <row r="27" spans="1:11" ht="25.5">
      <c r="A27" s="774" t="s">
        <v>4267</v>
      </c>
      <c r="B27" s="776" t="s">
        <v>4268</v>
      </c>
      <c r="C27" s="647">
        <v>2</v>
      </c>
      <c r="D27" s="647">
        <v>2</v>
      </c>
      <c r="E27" s="675">
        <f t="shared" si="2"/>
        <v>100</v>
      </c>
      <c r="F27" s="647">
        <v>1663</v>
      </c>
      <c r="G27" s="647">
        <v>2895</v>
      </c>
      <c r="H27" s="675">
        <f t="shared" si="3"/>
        <v>174.08298256163559</v>
      </c>
      <c r="I27" s="648">
        <f t="shared" si="0"/>
        <v>1665</v>
      </c>
      <c r="J27" s="648">
        <f t="shared" si="1"/>
        <v>2897</v>
      </c>
      <c r="K27" s="677">
        <f t="shared" si="4"/>
        <v>173.993993993994</v>
      </c>
    </row>
    <row r="28" spans="1:11">
      <c r="A28" s="774" t="s">
        <v>4234</v>
      </c>
      <c r="B28" s="776" t="s">
        <v>4269</v>
      </c>
      <c r="C28" s="647">
        <v>154</v>
      </c>
      <c r="D28" s="647">
        <v>1</v>
      </c>
      <c r="E28" s="675">
        <f t="shared" si="2"/>
        <v>0.64935064935064934</v>
      </c>
      <c r="F28" s="647">
        <v>760</v>
      </c>
      <c r="G28" s="647">
        <v>21</v>
      </c>
      <c r="H28" s="675">
        <f t="shared" si="3"/>
        <v>2.763157894736842</v>
      </c>
      <c r="I28" s="648">
        <f t="shared" si="0"/>
        <v>914</v>
      </c>
      <c r="J28" s="648">
        <f t="shared" si="1"/>
        <v>22</v>
      </c>
      <c r="K28" s="677">
        <f t="shared" si="4"/>
        <v>2.4070021881838075</v>
      </c>
    </row>
    <row r="29" spans="1:11" ht="25.5">
      <c r="A29" s="774" t="s">
        <v>4270</v>
      </c>
      <c r="B29" s="776" t="s">
        <v>4271</v>
      </c>
      <c r="C29" s="647">
        <v>971</v>
      </c>
      <c r="D29" s="647">
        <v>5</v>
      </c>
      <c r="E29" s="675">
        <f t="shared" si="2"/>
        <v>0.51493305870236872</v>
      </c>
      <c r="F29" s="647">
        <v>454</v>
      </c>
      <c r="G29" s="647">
        <v>18</v>
      </c>
      <c r="H29" s="675">
        <f t="shared" si="3"/>
        <v>3.9647577092511015</v>
      </c>
      <c r="I29" s="648">
        <f t="shared" si="0"/>
        <v>1425</v>
      </c>
      <c r="J29" s="648">
        <f t="shared" si="1"/>
        <v>23</v>
      </c>
      <c r="K29" s="677">
        <f t="shared" si="4"/>
        <v>1.6140350877192984</v>
      </c>
    </row>
    <row r="30" spans="1:11" ht="25.5">
      <c r="A30" s="774" t="s">
        <v>849</v>
      </c>
      <c r="B30" s="776" t="s">
        <v>4272</v>
      </c>
      <c r="C30" s="647">
        <v>218</v>
      </c>
      <c r="D30" s="647">
        <v>5</v>
      </c>
      <c r="E30" s="675">
        <f t="shared" si="2"/>
        <v>2.2935779816513762</v>
      </c>
      <c r="F30" s="647">
        <v>1904</v>
      </c>
      <c r="G30" s="647">
        <v>831</v>
      </c>
      <c r="H30" s="675">
        <f t="shared" si="3"/>
        <v>43.644957983193279</v>
      </c>
      <c r="I30" s="648">
        <f t="shared" si="0"/>
        <v>2122</v>
      </c>
      <c r="J30" s="648">
        <f t="shared" si="1"/>
        <v>836</v>
      </c>
      <c r="K30" s="677">
        <f t="shared" si="4"/>
        <v>39.396795475966066</v>
      </c>
    </row>
    <row r="31" spans="1:11" ht="25.5">
      <c r="A31" s="774" t="s">
        <v>4275</v>
      </c>
      <c r="B31" s="776" t="s">
        <v>4276</v>
      </c>
      <c r="C31" s="647">
        <v>2</v>
      </c>
      <c r="D31" s="647"/>
      <c r="E31" s="675">
        <f t="shared" si="2"/>
        <v>0</v>
      </c>
      <c r="F31" s="646"/>
      <c r="G31" s="646"/>
      <c r="H31" s="675" t="e">
        <f t="shared" si="3"/>
        <v>#DIV/0!</v>
      </c>
      <c r="I31" s="648">
        <f t="shared" si="0"/>
        <v>2</v>
      </c>
      <c r="J31" s="648">
        <f t="shared" si="1"/>
        <v>0</v>
      </c>
      <c r="K31" s="677">
        <f t="shared" si="4"/>
        <v>0</v>
      </c>
    </row>
    <row r="32" spans="1:11" ht="25.5">
      <c r="A32" s="774" t="s">
        <v>1645</v>
      </c>
      <c r="B32" s="776" t="s">
        <v>1964</v>
      </c>
      <c r="C32" s="647"/>
      <c r="D32" s="647">
        <v>1</v>
      </c>
      <c r="E32" s="675" t="e">
        <f t="shared" si="2"/>
        <v>#DIV/0!</v>
      </c>
      <c r="F32" s="647">
        <v>25</v>
      </c>
      <c r="G32" s="647">
        <v>6</v>
      </c>
      <c r="H32" s="675">
        <f t="shared" si="3"/>
        <v>24</v>
      </c>
      <c r="I32" s="648">
        <f t="shared" si="0"/>
        <v>25</v>
      </c>
      <c r="J32" s="648">
        <f t="shared" si="1"/>
        <v>7</v>
      </c>
      <c r="K32" s="677">
        <f t="shared" si="4"/>
        <v>28.000000000000004</v>
      </c>
    </row>
    <row r="33" spans="1:11" ht="38.25">
      <c r="A33" s="774" t="s">
        <v>1647</v>
      </c>
      <c r="B33" s="776" t="s">
        <v>4279</v>
      </c>
      <c r="C33" s="647">
        <v>6</v>
      </c>
      <c r="D33" s="647">
        <v>2</v>
      </c>
      <c r="E33" s="675">
        <f t="shared" si="2"/>
        <v>33.333333333333329</v>
      </c>
      <c r="F33" s="646">
        <v>0</v>
      </c>
      <c r="G33" s="646">
        <v>82</v>
      </c>
      <c r="H33" s="675" t="e">
        <f t="shared" si="3"/>
        <v>#DIV/0!</v>
      </c>
      <c r="I33" s="648">
        <f t="shared" si="0"/>
        <v>6</v>
      </c>
      <c r="J33" s="648">
        <f t="shared" si="1"/>
        <v>84</v>
      </c>
      <c r="K33" s="677">
        <f t="shared" si="4"/>
        <v>1400</v>
      </c>
    </row>
    <row r="34" spans="1:11" ht="25.5">
      <c r="A34" s="774" t="s">
        <v>4184</v>
      </c>
      <c r="B34" s="776" t="s">
        <v>4280</v>
      </c>
      <c r="C34" s="647">
        <v>17</v>
      </c>
      <c r="D34" s="647">
        <v>4</v>
      </c>
      <c r="E34" s="675">
        <f t="shared" si="2"/>
        <v>23.52941176470588</v>
      </c>
      <c r="F34" s="647">
        <v>7933</v>
      </c>
      <c r="G34" s="647">
        <v>12405</v>
      </c>
      <c r="H34" s="675">
        <f t="shared" si="3"/>
        <v>156.37211647548216</v>
      </c>
      <c r="I34" s="648">
        <f t="shared" si="0"/>
        <v>7950</v>
      </c>
      <c r="J34" s="648">
        <f t="shared" si="1"/>
        <v>12409</v>
      </c>
      <c r="K34" s="677">
        <f t="shared" si="4"/>
        <v>156.08805031446539</v>
      </c>
    </row>
    <row r="35" spans="1:11" ht="25.5">
      <c r="A35" s="774" t="s">
        <v>1649</v>
      </c>
      <c r="B35" s="776" t="s">
        <v>524</v>
      </c>
      <c r="C35" s="647">
        <v>12</v>
      </c>
      <c r="D35" s="647">
        <v>8</v>
      </c>
      <c r="E35" s="675">
        <f t="shared" si="2"/>
        <v>66.666666666666657</v>
      </c>
      <c r="F35" s="647">
        <v>2134</v>
      </c>
      <c r="G35" s="647">
        <v>2579</v>
      </c>
      <c r="H35" s="675">
        <f t="shared" si="3"/>
        <v>120.85285848172447</v>
      </c>
      <c r="I35" s="648">
        <f t="shared" si="0"/>
        <v>2146</v>
      </c>
      <c r="J35" s="648">
        <f t="shared" si="1"/>
        <v>2587</v>
      </c>
      <c r="K35" s="677">
        <f t="shared" si="4"/>
        <v>120.54986020503262</v>
      </c>
    </row>
    <row r="36" spans="1:11" ht="25.5">
      <c r="A36" s="774" t="s">
        <v>525</v>
      </c>
      <c r="B36" s="776" t="s">
        <v>526</v>
      </c>
      <c r="C36" s="647">
        <v>122</v>
      </c>
      <c r="D36" s="647">
        <v>113</v>
      </c>
      <c r="E36" s="675">
        <f t="shared" si="2"/>
        <v>92.622950819672127</v>
      </c>
      <c r="F36" s="647">
        <v>13976</v>
      </c>
      <c r="G36" s="647">
        <v>14867</v>
      </c>
      <c r="H36" s="675">
        <f t="shared" si="3"/>
        <v>106.37521465369204</v>
      </c>
      <c r="I36" s="648">
        <f t="shared" si="0"/>
        <v>14098</v>
      </c>
      <c r="J36" s="648">
        <f t="shared" si="1"/>
        <v>14980</v>
      </c>
      <c r="K36" s="677">
        <f t="shared" si="4"/>
        <v>106.25620655412116</v>
      </c>
    </row>
    <row r="37" spans="1:11" ht="38.25">
      <c r="A37" s="774" t="s">
        <v>527</v>
      </c>
      <c r="B37" s="776" t="s">
        <v>528</v>
      </c>
      <c r="C37" s="647">
        <v>109</v>
      </c>
      <c r="D37" s="647">
        <v>120</v>
      </c>
      <c r="E37" s="675">
        <f t="shared" si="2"/>
        <v>110.09174311926606</v>
      </c>
      <c r="F37" s="647">
        <v>15965</v>
      </c>
      <c r="G37" s="647">
        <v>14267</v>
      </c>
      <c r="H37" s="675">
        <f t="shared" si="3"/>
        <v>89.364234262449102</v>
      </c>
      <c r="I37" s="648">
        <f t="shared" si="0"/>
        <v>16074</v>
      </c>
      <c r="J37" s="648">
        <f t="shared" si="1"/>
        <v>14387</v>
      </c>
      <c r="K37" s="677">
        <f t="shared" si="4"/>
        <v>89.504790344655973</v>
      </c>
    </row>
    <row r="38" spans="1:11" ht="25.5">
      <c r="A38" s="774" t="s">
        <v>4194</v>
      </c>
      <c r="B38" s="776" t="s">
        <v>4281</v>
      </c>
      <c r="C38" s="647">
        <v>9</v>
      </c>
      <c r="D38" s="647">
        <v>1</v>
      </c>
      <c r="E38" s="675">
        <f t="shared" si="2"/>
        <v>11.111111111111111</v>
      </c>
      <c r="F38" s="647">
        <v>4013</v>
      </c>
      <c r="G38" s="647">
        <v>2345</v>
      </c>
      <c r="H38" s="675">
        <f t="shared" si="3"/>
        <v>58.435085970595566</v>
      </c>
      <c r="I38" s="648">
        <f t="shared" si="0"/>
        <v>4022</v>
      </c>
      <c r="J38" s="648">
        <f t="shared" si="1"/>
        <v>2346</v>
      </c>
      <c r="K38" s="677">
        <f t="shared" si="4"/>
        <v>58.329189457981101</v>
      </c>
    </row>
    <row r="39" spans="1:11" ht="25.5">
      <c r="A39" s="774" t="s">
        <v>529</v>
      </c>
      <c r="B39" s="776" t="s">
        <v>4282</v>
      </c>
      <c r="C39" s="647">
        <v>5</v>
      </c>
      <c r="D39" s="647"/>
      <c r="E39" s="675">
        <f t="shared" si="2"/>
        <v>0</v>
      </c>
      <c r="F39" s="647">
        <v>2304</v>
      </c>
      <c r="G39" s="647">
        <v>707</v>
      </c>
      <c r="H39" s="675">
        <f t="shared" si="3"/>
        <v>30.685763888888889</v>
      </c>
      <c r="I39" s="648">
        <f t="shared" si="0"/>
        <v>2309</v>
      </c>
      <c r="J39" s="648">
        <f t="shared" si="1"/>
        <v>707</v>
      </c>
      <c r="K39" s="677">
        <f t="shared" si="4"/>
        <v>30.619315721091382</v>
      </c>
    </row>
    <row r="40" spans="1:11">
      <c r="A40" s="774" t="s">
        <v>807</v>
      </c>
      <c r="B40" s="776" t="s">
        <v>808</v>
      </c>
      <c r="C40" s="647"/>
      <c r="D40" s="647"/>
      <c r="E40" s="675" t="e">
        <f t="shared" si="2"/>
        <v>#DIV/0!</v>
      </c>
      <c r="F40" s="477">
        <v>723</v>
      </c>
      <c r="G40" s="477">
        <v>399</v>
      </c>
      <c r="H40" s="675">
        <f t="shared" si="3"/>
        <v>55.186721991701248</v>
      </c>
      <c r="I40" s="648">
        <f t="shared" ref="I40:I69" si="5">C40+F40</f>
        <v>723</v>
      </c>
      <c r="J40" s="648">
        <f t="shared" ref="J40:J69" si="6">D40+G40</f>
        <v>399</v>
      </c>
      <c r="K40" s="677">
        <f t="shared" si="4"/>
        <v>55.186721991701248</v>
      </c>
    </row>
    <row r="41" spans="1:11">
      <c r="A41" s="774" t="s">
        <v>4283</v>
      </c>
      <c r="B41" s="776" t="s">
        <v>4284</v>
      </c>
      <c r="C41" s="471">
        <v>28</v>
      </c>
      <c r="D41" s="471">
        <v>16</v>
      </c>
      <c r="E41" s="675">
        <f t="shared" si="2"/>
        <v>57.142857142857139</v>
      </c>
      <c r="F41" s="646"/>
      <c r="G41" s="646"/>
      <c r="H41" s="675" t="e">
        <f t="shared" si="3"/>
        <v>#DIV/0!</v>
      </c>
      <c r="I41" s="648">
        <f t="shared" si="5"/>
        <v>28</v>
      </c>
      <c r="J41" s="648">
        <f t="shared" si="6"/>
        <v>16</v>
      </c>
      <c r="K41" s="677">
        <f t="shared" si="4"/>
        <v>57.142857142857139</v>
      </c>
    </row>
    <row r="42" spans="1:11" ht="25.5">
      <c r="A42" s="774" t="s">
        <v>1854</v>
      </c>
      <c r="B42" s="776" t="s">
        <v>1855</v>
      </c>
      <c r="C42" s="647"/>
      <c r="D42" s="647">
        <v>2</v>
      </c>
      <c r="E42" s="675" t="e">
        <f t="shared" si="2"/>
        <v>#DIV/0!</v>
      </c>
      <c r="F42" s="477">
        <v>605</v>
      </c>
      <c r="G42" s="477">
        <v>2011</v>
      </c>
      <c r="H42" s="675">
        <f t="shared" si="3"/>
        <v>332.39669421487605</v>
      </c>
      <c r="I42" s="648">
        <f t="shared" si="5"/>
        <v>605</v>
      </c>
      <c r="J42" s="648">
        <f t="shared" si="6"/>
        <v>2013</v>
      </c>
      <c r="K42" s="677">
        <f t="shared" si="4"/>
        <v>332.72727272727269</v>
      </c>
    </row>
    <row r="43" spans="1:11">
      <c r="A43" s="774" t="s">
        <v>1844</v>
      </c>
      <c r="B43" s="776" t="s">
        <v>1845</v>
      </c>
      <c r="C43" s="647"/>
      <c r="D43" s="647">
        <v>1</v>
      </c>
      <c r="E43" s="675" t="e">
        <f t="shared" si="2"/>
        <v>#DIV/0!</v>
      </c>
      <c r="F43" s="477">
        <v>145</v>
      </c>
      <c r="G43" s="477">
        <v>379</v>
      </c>
      <c r="H43" s="675">
        <f t="shared" si="3"/>
        <v>261.37931034482762</v>
      </c>
      <c r="I43" s="648">
        <f t="shared" si="5"/>
        <v>145</v>
      </c>
      <c r="J43" s="648">
        <f t="shared" si="6"/>
        <v>380</v>
      </c>
      <c r="K43" s="677">
        <f t="shared" si="4"/>
        <v>262.06896551724139</v>
      </c>
    </row>
    <row r="44" spans="1:11" ht="25.5">
      <c r="A44" s="774" t="s">
        <v>4285</v>
      </c>
      <c r="B44" s="776" t="s">
        <v>4286</v>
      </c>
      <c r="C44" s="647"/>
      <c r="D44" s="647"/>
      <c r="E44" s="675" t="e">
        <f t="shared" si="2"/>
        <v>#DIV/0!</v>
      </c>
      <c r="F44" s="477">
        <v>26</v>
      </c>
      <c r="G44" s="477">
        <v>6</v>
      </c>
      <c r="H44" s="675">
        <f t="shared" si="3"/>
        <v>23.076923076923077</v>
      </c>
      <c r="I44" s="648">
        <f t="shared" si="5"/>
        <v>26</v>
      </c>
      <c r="J44" s="648">
        <f t="shared" si="6"/>
        <v>6</v>
      </c>
      <c r="K44" s="677">
        <f t="shared" si="4"/>
        <v>23.076923076923077</v>
      </c>
    </row>
    <row r="45" spans="1:11" ht="25.5">
      <c r="A45" s="774" t="s">
        <v>1954</v>
      </c>
      <c r="B45" s="776" t="s">
        <v>4287</v>
      </c>
      <c r="C45" s="471">
        <v>2</v>
      </c>
      <c r="D45" s="471">
        <v>1</v>
      </c>
      <c r="E45" s="675">
        <f t="shared" si="2"/>
        <v>50</v>
      </c>
      <c r="F45" s="477">
        <v>165</v>
      </c>
      <c r="G45" s="477">
        <v>23</v>
      </c>
      <c r="H45" s="675">
        <f t="shared" si="3"/>
        <v>13.939393939393941</v>
      </c>
      <c r="I45" s="648">
        <f t="shared" si="5"/>
        <v>167</v>
      </c>
      <c r="J45" s="648">
        <f t="shared" si="6"/>
        <v>24</v>
      </c>
      <c r="K45" s="677">
        <f t="shared" si="4"/>
        <v>14.37125748502994</v>
      </c>
    </row>
    <row r="46" spans="1:11">
      <c r="A46" s="774" t="s">
        <v>4186</v>
      </c>
      <c r="B46" s="776" t="s">
        <v>4288</v>
      </c>
      <c r="C46" s="471">
        <v>4</v>
      </c>
      <c r="D46" s="471">
        <v>9</v>
      </c>
      <c r="E46" s="675">
        <f t="shared" si="2"/>
        <v>225</v>
      </c>
      <c r="F46" s="477">
        <v>2498</v>
      </c>
      <c r="G46" s="477">
        <v>4676</v>
      </c>
      <c r="H46" s="675">
        <f t="shared" si="3"/>
        <v>187.18975180144116</v>
      </c>
      <c r="I46" s="648">
        <f t="shared" si="5"/>
        <v>2502</v>
      </c>
      <c r="J46" s="648">
        <f t="shared" si="6"/>
        <v>4685</v>
      </c>
      <c r="K46" s="677">
        <f t="shared" si="4"/>
        <v>187.25019984012789</v>
      </c>
    </row>
    <row r="47" spans="1:11">
      <c r="A47" s="774" t="s">
        <v>538</v>
      </c>
      <c r="B47" s="776" t="s">
        <v>4289</v>
      </c>
      <c r="C47" s="471">
        <v>6</v>
      </c>
      <c r="D47" s="471">
        <v>1</v>
      </c>
      <c r="E47" s="675">
        <f t="shared" si="2"/>
        <v>16.666666666666664</v>
      </c>
      <c r="F47" s="477">
        <v>453</v>
      </c>
      <c r="G47" s="477">
        <v>422</v>
      </c>
      <c r="H47" s="675">
        <f t="shared" si="3"/>
        <v>93.156732891832235</v>
      </c>
      <c r="I47" s="648">
        <f t="shared" si="5"/>
        <v>459</v>
      </c>
      <c r="J47" s="648">
        <f t="shared" si="6"/>
        <v>423</v>
      </c>
      <c r="K47" s="677">
        <f t="shared" si="4"/>
        <v>92.156862745098039</v>
      </c>
    </row>
    <row r="48" spans="1:11" ht="25.5">
      <c r="A48" s="774" t="s">
        <v>4290</v>
      </c>
      <c r="B48" s="776" t="s">
        <v>4291</v>
      </c>
      <c r="C48" s="471">
        <v>22</v>
      </c>
      <c r="D48" s="647"/>
      <c r="E48" s="675">
        <f t="shared" si="2"/>
        <v>0</v>
      </c>
      <c r="F48" s="477">
        <v>1</v>
      </c>
      <c r="G48" s="647"/>
      <c r="H48" s="675">
        <f t="shared" si="3"/>
        <v>0</v>
      </c>
      <c r="I48" s="648">
        <f t="shared" si="5"/>
        <v>23</v>
      </c>
      <c r="J48" s="648">
        <f t="shared" si="6"/>
        <v>0</v>
      </c>
      <c r="K48" s="677">
        <f t="shared" si="4"/>
        <v>0</v>
      </c>
    </row>
    <row r="49" spans="1:11">
      <c r="A49" s="774">
        <v>1111</v>
      </c>
      <c r="B49" s="776" t="s">
        <v>532</v>
      </c>
      <c r="C49" s="471">
        <v>5</v>
      </c>
      <c r="D49" s="471">
        <v>6</v>
      </c>
      <c r="E49" s="675">
        <f t="shared" si="2"/>
        <v>120</v>
      </c>
      <c r="F49" s="477">
        <v>1890</v>
      </c>
      <c r="G49" s="477">
        <v>482</v>
      </c>
      <c r="H49" s="675">
        <f t="shared" si="3"/>
        <v>25.502645502645503</v>
      </c>
      <c r="I49" s="648">
        <f t="shared" si="5"/>
        <v>1895</v>
      </c>
      <c r="J49" s="648">
        <f t="shared" si="6"/>
        <v>488</v>
      </c>
      <c r="K49" s="677">
        <f t="shared" si="4"/>
        <v>25.751978891820581</v>
      </c>
    </row>
    <row r="50" spans="1:11">
      <c r="A50" s="774" t="s">
        <v>536</v>
      </c>
      <c r="B50" s="776" t="s">
        <v>537</v>
      </c>
      <c r="C50" s="471">
        <v>1</v>
      </c>
      <c r="D50" s="471">
        <v>3</v>
      </c>
      <c r="E50" s="675">
        <f t="shared" si="2"/>
        <v>300</v>
      </c>
      <c r="F50" s="477">
        <v>7364</v>
      </c>
      <c r="G50" s="477">
        <v>1501</v>
      </c>
      <c r="H50" s="675">
        <f t="shared" si="3"/>
        <v>20.382944052145575</v>
      </c>
      <c r="I50" s="648">
        <f t="shared" si="5"/>
        <v>7365</v>
      </c>
      <c r="J50" s="648">
        <f t="shared" si="6"/>
        <v>1504</v>
      </c>
      <c r="K50" s="677">
        <f t="shared" si="4"/>
        <v>20.420909708078753</v>
      </c>
    </row>
    <row r="51" spans="1:11" ht="25.5">
      <c r="A51" s="774" t="s">
        <v>4188</v>
      </c>
      <c r="B51" s="776" t="s">
        <v>4292</v>
      </c>
      <c r="C51" s="471">
        <v>9</v>
      </c>
      <c r="D51" s="471">
        <v>3</v>
      </c>
      <c r="E51" s="675">
        <f t="shared" si="2"/>
        <v>33.333333333333329</v>
      </c>
      <c r="F51" s="477">
        <v>451</v>
      </c>
      <c r="G51" s="477">
        <v>644</v>
      </c>
      <c r="H51" s="675">
        <f t="shared" si="3"/>
        <v>142.7937915742794</v>
      </c>
      <c r="I51" s="648">
        <f t="shared" si="5"/>
        <v>460</v>
      </c>
      <c r="J51" s="648">
        <f t="shared" si="6"/>
        <v>647</v>
      </c>
      <c r="K51" s="677">
        <f t="shared" si="4"/>
        <v>140.65217391304347</v>
      </c>
    </row>
    <row r="52" spans="1:11" ht="25.5">
      <c r="A52" s="774" t="s">
        <v>4190</v>
      </c>
      <c r="B52" s="776" t="s">
        <v>4293</v>
      </c>
      <c r="C52" s="471">
        <v>19</v>
      </c>
      <c r="D52" s="471">
        <v>14</v>
      </c>
      <c r="E52" s="675">
        <f t="shared" si="2"/>
        <v>73.68421052631578</v>
      </c>
      <c r="F52" s="477">
        <v>9389</v>
      </c>
      <c r="G52" s="477">
        <v>9974</v>
      </c>
      <c r="H52" s="675">
        <f t="shared" si="3"/>
        <v>106.23069549472788</v>
      </c>
      <c r="I52" s="648">
        <f t="shared" si="5"/>
        <v>9408</v>
      </c>
      <c r="J52" s="648">
        <f t="shared" si="6"/>
        <v>9988</v>
      </c>
      <c r="K52" s="677">
        <f t="shared" si="4"/>
        <v>106.16496598639455</v>
      </c>
    </row>
    <row r="53" spans="1:11" ht="25.5">
      <c r="A53" s="774" t="s">
        <v>4201</v>
      </c>
      <c r="B53" s="776" t="s">
        <v>1232</v>
      </c>
      <c r="C53" s="471">
        <v>122</v>
      </c>
      <c r="D53" s="471">
        <v>35</v>
      </c>
      <c r="E53" s="675">
        <f t="shared" si="2"/>
        <v>28.688524590163933</v>
      </c>
      <c r="F53" s="477">
        <v>21570</v>
      </c>
      <c r="G53" s="477">
        <v>17559</v>
      </c>
      <c r="H53" s="675">
        <f t="shared" si="3"/>
        <v>81.404728789986095</v>
      </c>
      <c r="I53" s="648">
        <f t="shared" si="5"/>
        <v>21692</v>
      </c>
      <c r="J53" s="648">
        <f t="shared" si="6"/>
        <v>17594</v>
      </c>
      <c r="K53" s="677">
        <f t="shared" si="4"/>
        <v>81.108242670108794</v>
      </c>
    </row>
    <row r="54" spans="1:11" ht="25.5">
      <c r="A54" s="774">
        <v>260076</v>
      </c>
      <c r="B54" s="776" t="s">
        <v>4294</v>
      </c>
      <c r="C54" s="647"/>
      <c r="D54" s="647"/>
      <c r="E54" s="675" t="e">
        <f t="shared" si="2"/>
        <v>#DIV/0!</v>
      </c>
      <c r="F54" s="477">
        <v>131</v>
      </c>
      <c r="G54" s="477">
        <v>65</v>
      </c>
      <c r="H54" s="675">
        <f t="shared" si="3"/>
        <v>49.618320610687022</v>
      </c>
      <c r="I54" s="648">
        <f t="shared" si="5"/>
        <v>131</v>
      </c>
      <c r="J54" s="648">
        <f t="shared" si="6"/>
        <v>65</v>
      </c>
      <c r="K54" s="677">
        <f t="shared" si="4"/>
        <v>49.618320610687022</v>
      </c>
    </row>
    <row r="55" spans="1:11">
      <c r="A55" s="774">
        <v>600349</v>
      </c>
      <c r="B55" s="776" t="s">
        <v>4295</v>
      </c>
      <c r="C55" s="647"/>
      <c r="D55" s="647"/>
      <c r="E55" s="675" t="e">
        <f t="shared" si="2"/>
        <v>#DIV/0!</v>
      </c>
      <c r="F55" s="477">
        <v>82</v>
      </c>
      <c r="G55" s="477">
        <v>2</v>
      </c>
      <c r="H55" s="675">
        <f t="shared" si="3"/>
        <v>2.4390243902439024</v>
      </c>
      <c r="I55" s="648">
        <f t="shared" si="5"/>
        <v>82</v>
      </c>
      <c r="J55" s="648">
        <f t="shared" si="6"/>
        <v>2</v>
      </c>
      <c r="K55" s="677">
        <f t="shared" si="4"/>
        <v>2.4390243902439024</v>
      </c>
    </row>
    <row r="56" spans="1:11">
      <c r="A56" s="774" t="s">
        <v>1983</v>
      </c>
      <c r="B56" s="776" t="s">
        <v>1984</v>
      </c>
      <c r="C56" s="647"/>
      <c r="D56" s="647"/>
      <c r="E56" s="675" t="e">
        <f t="shared" si="2"/>
        <v>#DIV/0!</v>
      </c>
      <c r="F56" s="477">
        <v>10</v>
      </c>
      <c r="G56" s="477">
        <v>14</v>
      </c>
      <c r="H56" s="675">
        <f t="shared" si="3"/>
        <v>140</v>
      </c>
      <c r="I56" s="648">
        <f t="shared" si="5"/>
        <v>10</v>
      </c>
      <c r="J56" s="648">
        <f t="shared" si="6"/>
        <v>14</v>
      </c>
      <c r="K56" s="677">
        <f t="shared" si="4"/>
        <v>140</v>
      </c>
    </row>
    <row r="57" spans="1:11">
      <c r="A57" s="774" t="s">
        <v>1846</v>
      </c>
      <c r="B57" s="776" t="s">
        <v>4168</v>
      </c>
      <c r="C57" s="647"/>
      <c r="D57" s="647"/>
      <c r="E57" s="675" t="e">
        <f t="shared" si="2"/>
        <v>#DIV/0!</v>
      </c>
      <c r="F57" s="477">
        <v>4</v>
      </c>
      <c r="G57" s="477">
        <v>1</v>
      </c>
      <c r="H57" s="675">
        <f t="shared" si="3"/>
        <v>25</v>
      </c>
      <c r="I57" s="648">
        <f t="shared" si="5"/>
        <v>4</v>
      </c>
      <c r="J57" s="648">
        <f t="shared" si="6"/>
        <v>1</v>
      </c>
      <c r="K57" s="677">
        <f t="shared" si="4"/>
        <v>25</v>
      </c>
    </row>
    <row r="58" spans="1:11" ht="25.5">
      <c r="A58" s="774" t="s">
        <v>4169</v>
      </c>
      <c r="B58" s="776" t="s">
        <v>4296</v>
      </c>
      <c r="C58" s="647"/>
      <c r="D58" s="647"/>
      <c r="E58" s="675" t="e">
        <f t="shared" si="2"/>
        <v>#DIV/0!</v>
      </c>
      <c r="F58" s="477">
        <v>259</v>
      </c>
      <c r="G58" s="477">
        <v>11</v>
      </c>
      <c r="H58" s="675">
        <f t="shared" si="3"/>
        <v>4.2471042471042466</v>
      </c>
      <c r="I58" s="648">
        <f t="shared" si="5"/>
        <v>259</v>
      </c>
      <c r="J58" s="648">
        <f t="shared" si="6"/>
        <v>11</v>
      </c>
      <c r="K58" s="677">
        <f t="shared" si="4"/>
        <v>4.2471042471042466</v>
      </c>
    </row>
    <row r="59" spans="1:11">
      <c r="A59" s="787" t="s">
        <v>4297</v>
      </c>
      <c r="B59" s="788" t="s">
        <v>1953</v>
      </c>
      <c r="C59" s="647"/>
      <c r="D59" s="647"/>
      <c r="E59" s="675" t="e">
        <f t="shared" si="2"/>
        <v>#DIV/0!</v>
      </c>
      <c r="F59" s="477">
        <v>11</v>
      </c>
      <c r="G59" s="477">
        <v>6</v>
      </c>
      <c r="H59" s="675">
        <f t="shared" si="3"/>
        <v>54.54545454545454</v>
      </c>
      <c r="I59" s="648">
        <f t="shared" si="5"/>
        <v>11</v>
      </c>
      <c r="J59" s="648">
        <f t="shared" si="6"/>
        <v>6</v>
      </c>
      <c r="K59" s="677">
        <f t="shared" si="4"/>
        <v>54.54545454545454</v>
      </c>
    </row>
    <row r="60" spans="1:11" ht="25.5">
      <c r="A60" s="774" t="s">
        <v>4175</v>
      </c>
      <c r="B60" s="776" t="s">
        <v>4298</v>
      </c>
      <c r="C60" s="647"/>
      <c r="D60" s="647"/>
      <c r="E60" s="675" t="e">
        <f t="shared" si="2"/>
        <v>#DIV/0!</v>
      </c>
      <c r="F60" s="477">
        <v>673</v>
      </c>
      <c r="G60" s="477">
        <v>757</v>
      </c>
      <c r="H60" s="675">
        <f t="shared" si="3"/>
        <v>112.481426448737</v>
      </c>
      <c r="I60" s="648">
        <f t="shared" si="5"/>
        <v>673</v>
      </c>
      <c r="J60" s="648">
        <f t="shared" si="6"/>
        <v>757</v>
      </c>
      <c r="K60" s="677">
        <f t="shared" si="4"/>
        <v>112.481426448737</v>
      </c>
    </row>
    <row r="61" spans="1:11">
      <c r="A61" s="774" t="s">
        <v>716</v>
      </c>
      <c r="B61" s="776" t="s">
        <v>4300</v>
      </c>
      <c r="C61" s="647"/>
      <c r="D61" s="647"/>
      <c r="E61" s="675" t="e">
        <f t="shared" si="2"/>
        <v>#DIV/0!</v>
      </c>
      <c r="F61" s="477">
        <v>41</v>
      </c>
      <c r="G61" s="477">
        <v>1</v>
      </c>
      <c r="H61" s="675">
        <f t="shared" si="3"/>
        <v>2.4390243902439024</v>
      </c>
      <c r="I61" s="648">
        <f t="shared" si="5"/>
        <v>41</v>
      </c>
      <c r="J61" s="648">
        <f t="shared" si="6"/>
        <v>1</v>
      </c>
      <c r="K61" s="677">
        <f t="shared" si="4"/>
        <v>2.4390243902439024</v>
      </c>
    </row>
    <row r="62" spans="1:11" ht="25.5">
      <c r="A62" s="774" t="s">
        <v>4182</v>
      </c>
      <c r="B62" s="776" t="s">
        <v>4888</v>
      </c>
      <c r="C62" s="647"/>
      <c r="D62" s="647">
        <v>1</v>
      </c>
      <c r="E62" s="675" t="e">
        <f t="shared" si="2"/>
        <v>#DIV/0!</v>
      </c>
      <c r="F62" s="477">
        <v>152</v>
      </c>
      <c r="G62" s="477">
        <v>228</v>
      </c>
      <c r="H62" s="675">
        <f t="shared" si="3"/>
        <v>150</v>
      </c>
      <c r="I62" s="648">
        <f t="shared" si="5"/>
        <v>152</v>
      </c>
      <c r="J62" s="648">
        <f t="shared" si="6"/>
        <v>229</v>
      </c>
      <c r="K62" s="677">
        <f t="shared" si="4"/>
        <v>150.65789473684211</v>
      </c>
    </row>
    <row r="63" spans="1:11" ht="25.5">
      <c r="A63" s="752" t="s">
        <v>4196</v>
      </c>
      <c r="B63" s="778" t="s">
        <v>4889</v>
      </c>
      <c r="C63" s="471">
        <v>4</v>
      </c>
      <c r="D63" s="471">
        <v>7</v>
      </c>
      <c r="E63" s="675">
        <f t="shared" si="2"/>
        <v>175</v>
      </c>
      <c r="F63" s="477">
        <v>5394</v>
      </c>
      <c r="G63" s="477">
        <v>2913</v>
      </c>
      <c r="H63" s="675">
        <f t="shared" si="3"/>
        <v>54.004449388209117</v>
      </c>
      <c r="I63" s="648">
        <f t="shared" si="5"/>
        <v>5398</v>
      </c>
      <c r="J63" s="648">
        <f t="shared" si="6"/>
        <v>2920</v>
      </c>
      <c r="K63" s="677">
        <f t="shared" si="4"/>
        <v>54.094108929233052</v>
      </c>
    </row>
    <row r="64" spans="1:11">
      <c r="A64" s="787" t="s">
        <v>4200</v>
      </c>
      <c r="B64" s="778" t="s">
        <v>4890</v>
      </c>
      <c r="C64" s="471">
        <v>6</v>
      </c>
      <c r="D64" s="471">
        <v>1</v>
      </c>
      <c r="E64" s="675">
        <f t="shared" si="2"/>
        <v>16.666666666666664</v>
      </c>
      <c r="F64" s="477">
        <v>3742</v>
      </c>
      <c r="G64" s="477">
        <v>2424</v>
      </c>
      <c r="H64" s="675">
        <f t="shared" si="3"/>
        <v>64.778193479422768</v>
      </c>
      <c r="I64" s="648">
        <f t="shared" si="5"/>
        <v>3748</v>
      </c>
      <c r="J64" s="648">
        <f t="shared" si="6"/>
        <v>2425</v>
      </c>
      <c r="K64" s="677">
        <f t="shared" si="4"/>
        <v>64.701173959445029</v>
      </c>
    </row>
    <row r="65" spans="1:11" ht="25.5">
      <c r="A65" s="752" t="s">
        <v>723</v>
      </c>
      <c r="B65" s="778" t="s">
        <v>4891</v>
      </c>
      <c r="C65" s="647"/>
      <c r="D65" s="647"/>
      <c r="E65" s="675" t="e">
        <f t="shared" si="2"/>
        <v>#DIV/0!</v>
      </c>
      <c r="F65" s="477">
        <v>8</v>
      </c>
      <c r="G65" s="477">
        <v>7</v>
      </c>
      <c r="H65" s="675">
        <f t="shared" si="3"/>
        <v>87.5</v>
      </c>
      <c r="I65" s="648">
        <f t="shared" si="5"/>
        <v>8</v>
      </c>
      <c r="J65" s="648">
        <f t="shared" si="6"/>
        <v>7</v>
      </c>
      <c r="K65" s="677">
        <f t="shared" si="4"/>
        <v>87.5</v>
      </c>
    </row>
    <row r="66" spans="1:11" ht="25.5">
      <c r="A66" s="752" t="s">
        <v>4203</v>
      </c>
      <c r="B66" s="778" t="s">
        <v>4892</v>
      </c>
      <c r="C66" s="647"/>
      <c r="D66" s="647"/>
      <c r="E66" s="675" t="e">
        <f t="shared" si="2"/>
        <v>#DIV/0!</v>
      </c>
      <c r="F66" s="477">
        <v>3</v>
      </c>
      <c r="G66" s="647">
        <v>2</v>
      </c>
      <c r="H66" s="675">
        <f t="shared" si="3"/>
        <v>66.666666666666657</v>
      </c>
      <c r="I66" s="648">
        <f t="shared" si="5"/>
        <v>3</v>
      </c>
      <c r="J66" s="648">
        <f t="shared" si="6"/>
        <v>2</v>
      </c>
      <c r="K66" s="677">
        <f t="shared" si="4"/>
        <v>66.666666666666657</v>
      </c>
    </row>
    <row r="67" spans="1:11" ht="25.5">
      <c r="A67" s="787" t="s">
        <v>4893</v>
      </c>
      <c r="B67" s="778" t="s">
        <v>4894</v>
      </c>
      <c r="C67" s="647"/>
      <c r="D67" s="647"/>
      <c r="E67" s="675" t="e">
        <f t="shared" si="2"/>
        <v>#DIV/0!</v>
      </c>
      <c r="F67" s="477">
        <v>27</v>
      </c>
      <c r="G67" s="647"/>
      <c r="H67" s="675">
        <f t="shared" si="3"/>
        <v>0</v>
      </c>
      <c r="I67" s="648">
        <f t="shared" si="5"/>
        <v>27</v>
      </c>
      <c r="J67" s="648">
        <f t="shared" si="6"/>
        <v>0</v>
      </c>
      <c r="K67" s="677">
        <f t="shared" si="4"/>
        <v>0</v>
      </c>
    </row>
    <row r="68" spans="1:11">
      <c r="A68" s="787" t="s">
        <v>4171</v>
      </c>
      <c r="B68" s="778" t="s">
        <v>4172</v>
      </c>
      <c r="C68" s="647"/>
      <c r="D68" s="647"/>
      <c r="E68" s="675" t="e">
        <f t="shared" si="2"/>
        <v>#DIV/0!</v>
      </c>
      <c r="F68" s="477">
        <v>12</v>
      </c>
      <c r="G68" s="477">
        <v>10</v>
      </c>
      <c r="H68" s="675">
        <f t="shared" si="3"/>
        <v>83.333333333333343</v>
      </c>
      <c r="I68" s="648">
        <f t="shared" si="5"/>
        <v>12</v>
      </c>
      <c r="J68" s="648">
        <f t="shared" si="6"/>
        <v>10</v>
      </c>
      <c r="K68" s="677">
        <f t="shared" si="4"/>
        <v>83.333333333333343</v>
      </c>
    </row>
    <row r="69" spans="1:11" ht="25.5">
      <c r="A69" s="774" t="s">
        <v>4199</v>
      </c>
      <c r="B69" s="776" t="s">
        <v>135</v>
      </c>
      <c r="C69" s="647">
        <v>1</v>
      </c>
      <c r="D69" s="647"/>
      <c r="E69" s="675">
        <f t="shared" si="2"/>
        <v>0</v>
      </c>
      <c r="F69" s="647">
        <v>4</v>
      </c>
      <c r="G69" s="647">
        <v>1</v>
      </c>
      <c r="H69" s="675">
        <f t="shared" si="3"/>
        <v>25</v>
      </c>
      <c r="I69" s="648">
        <f t="shared" si="5"/>
        <v>5</v>
      </c>
      <c r="J69" s="648">
        <f t="shared" si="6"/>
        <v>1</v>
      </c>
      <c r="K69" s="677">
        <f t="shared" si="4"/>
        <v>20</v>
      </c>
    </row>
    <row r="70" spans="1:11">
      <c r="A70" s="774" t="s">
        <v>4902</v>
      </c>
      <c r="B70" s="776" t="s">
        <v>386</v>
      </c>
      <c r="C70" s="647">
        <v>2</v>
      </c>
      <c r="D70" s="647"/>
      <c r="E70" s="675">
        <f t="shared" si="2"/>
        <v>0</v>
      </c>
      <c r="F70" s="647">
        <v>36</v>
      </c>
      <c r="G70" s="647">
        <v>11</v>
      </c>
      <c r="H70" s="675">
        <f t="shared" si="3"/>
        <v>30.555555555555557</v>
      </c>
      <c r="I70" s="648">
        <f t="shared" ref="I70:I90" si="7">C70+F70</f>
        <v>38</v>
      </c>
      <c r="J70" s="648">
        <f t="shared" ref="J70:J90" si="8">D70+G70</f>
        <v>11</v>
      </c>
      <c r="K70" s="677">
        <f t="shared" si="4"/>
        <v>28.947368421052634</v>
      </c>
    </row>
    <row r="71" spans="1:11">
      <c r="A71" s="774" t="s">
        <v>2520</v>
      </c>
      <c r="B71" s="776" t="s">
        <v>136</v>
      </c>
      <c r="C71" s="647"/>
      <c r="D71" s="647"/>
      <c r="E71" s="675" t="e">
        <f t="shared" si="2"/>
        <v>#DIV/0!</v>
      </c>
      <c r="F71" s="647">
        <v>23</v>
      </c>
      <c r="G71" s="647"/>
      <c r="H71" s="675">
        <f t="shared" si="3"/>
        <v>0</v>
      </c>
      <c r="I71" s="648">
        <f t="shared" si="7"/>
        <v>23</v>
      </c>
      <c r="J71" s="648">
        <f t="shared" si="8"/>
        <v>0</v>
      </c>
      <c r="K71" s="677">
        <f t="shared" si="4"/>
        <v>0</v>
      </c>
    </row>
    <row r="72" spans="1:11">
      <c r="A72" s="774" t="s">
        <v>4909</v>
      </c>
      <c r="B72" s="776" t="s">
        <v>1980</v>
      </c>
      <c r="C72" s="647"/>
      <c r="D72" s="647"/>
      <c r="E72" s="675" t="e">
        <f t="shared" si="2"/>
        <v>#DIV/0!</v>
      </c>
      <c r="F72" s="647">
        <v>14</v>
      </c>
      <c r="G72" s="647">
        <v>6</v>
      </c>
      <c r="H72" s="675">
        <f t="shared" si="3"/>
        <v>42.857142857142854</v>
      </c>
      <c r="I72" s="648">
        <f t="shared" si="7"/>
        <v>14</v>
      </c>
      <c r="J72" s="648">
        <f t="shared" si="8"/>
        <v>6</v>
      </c>
      <c r="K72" s="677">
        <f t="shared" si="4"/>
        <v>42.857142857142854</v>
      </c>
    </row>
    <row r="73" spans="1:11" ht="25.5">
      <c r="A73" s="752" t="s">
        <v>3001</v>
      </c>
      <c r="B73" s="776" t="s">
        <v>3002</v>
      </c>
      <c r="C73" s="647"/>
      <c r="D73" s="647"/>
      <c r="E73" s="675" t="e">
        <f t="shared" si="2"/>
        <v>#DIV/0!</v>
      </c>
      <c r="F73" s="647">
        <v>2</v>
      </c>
      <c r="G73" s="647">
        <v>8</v>
      </c>
      <c r="H73" s="675">
        <f t="shared" si="3"/>
        <v>400</v>
      </c>
      <c r="I73" s="648">
        <f t="shared" si="7"/>
        <v>2</v>
      </c>
      <c r="J73" s="648">
        <f t="shared" si="8"/>
        <v>8</v>
      </c>
      <c r="K73" s="677">
        <f t="shared" si="4"/>
        <v>400</v>
      </c>
    </row>
    <row r="74" spans="1:11" ht="25.5">
      <c r="A74" s="774">
        <v>340231</v>
      </c>
      <c r="B74" s="776" t="s">
        <v>1233</v>
      </c>
      <c r="C74" s="647"/>
      <c r="D74" s="647"/>
      <c r="E74" s="675" t="e">
        <f t="shared" si="2"/>
        <v>#DIV/0!</v>
      </c>
      <c r="F74" s="647">
        <v>1</v>
      </c>
      <c r="G74" s="647"/>
      <c r="H74" s="675">
        <f t="shared" si="3"/>
        <v>0</v>
      </c>
      <c r="I74" s="648">
        <f t="shared" si="7"/>
        <v>1</v>
      </c>
      <c r="J74" s="648">
        <f t="shared" si="8"/>
        <v>0</v>
      </c>
      <c r="K74" s="677">
        <f t="shared" si="4"/>
        <v>0</v>
      </c>
    </row>
    <row r="75" spans="1:11">
      <c r="A75" s="774" t="s">
        <v>2802</v>
      </c>
      <c r="B75" s="776" t="s">
        <v>2803</v>
      </c>
      <c r="C75" s="647"/>
      <c r="D75" s="647"/>
      <c r="E75" s="675" t="e">
        <f t="shared" si="2"/>
        <v>#DIV/0!</v>
      </c>
      <c r="F75" s="647">
        <v>5</v>
      </c>
      <c r="G75" s="647">
        <v>2</v>
      </c>
      <c r="H75" s="675">
        <f t="shared" si="3"/>
        <v>40</v>
      </c>
      <c r="I75" s="648">
        <f t="shared" si="7"/>
        <v>5</v>
      </c>
      <c r="J75" s="648">
        <f t="shared" si="8"/>
        <v>2</v>
      </c>
      <c r="K75" s="677">
        <f t="shared" si="4"/>
        <v>40</v>
      </c>
    </row>
    <row r="76" spans="1:11" ht="25.5">
      <c r="A76" s="774" t="s">
        <v>3048</v>
      </c>
      <c r="B76" s="776" t="s">
        <v>1234</v>
      </c>
      <c r="C76" s="647"/>
      <c r="D76" s="647"/>
      <c r="E76" s="675" t="e">
        <f t="shared" si="2"/>
        <v>#DIV/0!</v>
      </c>
      <c r="F76" s="647">
        <v>8</v>
      </c>
      <c r="G76" s="647">
        <v>10</v>
      </c>
      <c r="H76" s="675">
        <f t="shared" si="3"/>
        <v>125</v>
      </c>
      <c r="I76" s="648">
        <f t="shared" si="7"/>
        <v>8</v>
      </c>
      <c r="J76" s="648">
        <f t="shared" si="8"/>
        <v>10</v>
      </c>
      <c r="K76" s="677">
        <f t="shared" si="4"/>
        <v>125</v>
      </c>
    </row>
    <row r="77" spans="1:11" ht="25.5">
      <c r="A77" s="774" t="s">
        <v>1235</v>
      </c>
      <c r="B77" s="776" t="s">
        <v>1236</v>
      </c>
      <c r="C77" s="647"/>
      <c r="D77" s="647"/>
      <c r="E77" s="675" t="e">
        <f t="shared" si="2"/>
        <v>#DIV/0!</v>
      </c>
      <c r="F77" s="647">
        <v>4</v>
      </c>
      <c r="G77" s="647">
        <v>1</v>
      </c>
      <c r="H77" s="675">
        <f t="shared" si="3"/>
        <v>25</v>
      </c>
      <c r="I77" s="648">
        <f t="shared" si="7"/>
        <v>4</v>
      </c>
      <c r="J77" s="648">
        <f t="shared" si="8"/>
        <v>1</v>
      </c>
      <c r="K77" s="677">
        <f t="shared" si="4"/>
        <v>25</v>
      </c>
    </row>
    <row r="78" spans="1:11">
      <c r="A78" s="774" t="s">
        <v>1527</v>
      </c>
      <c r="B78" s="776" t="s">
        <v>1528</v>
      </c>
      <c r="C78" s="647"/>
      <c r="D78" s="647"/>
      <c r="E78" s="675" t="e">
        <f t="shared" ref="E78:E106" si="9">SUM(D78/C78*100)</f>
        <v>#DIV/0!</v>
      </c>
      <c r="F78" s="647">
        <v>4</v>
      </c>
      <c r="G78" s="647">
        <v>9</v>
      </c>
      <c r="H78" s="675">
        <f t="shared" ref="H78:H106" si="10">SUM(G78/F78*100)</f>
        <v>225</v>
      </c>
      <c r="I78" s="648">
        <f t="shared" si="7"/>
        <v>4</v>
      </c>
      <c r="J78" s="648">
        <f t="shared" si="8"/>
        <v>9</v>
      </c>
      <c r="K78" s="677">
        <f t="shared" ref="K78:K106" si="11">SUM(J78/I78*100)</f>
        <v>225</v>
      </c>
    </row>
    <row r="79" spans="1:11">
      <c r="A79" s="774" t="s">
        <v>1583</v>
      </c>
      <c r="B79" s="776" t="s">
        <v>1237</v>
      </c>
      <c r="C79" s="647"/>
      <c r="D79" s="647"/>
      <c r="E79" s="675" t="e">
        <f t="shared" si="9"/>
        <v>#DIV/0!</v>
      </c>
      <c r="F79" s="647">
        <v>2</v>
      </c>
      <c r="G79" s="647">
        <v>2</v>
      </c>
      <c r="H79" s="675">
        <f t="shared" si="10"/>
        <v>100</v>
      </c>
      <c r="I79" s="648">
        <f t="shared" si="7"/>
        <v>2</v>
      </c>
      <c r="J79" s="648">
        <f t="shared" si="8"/>
        <v>2</v>
      </c>
      <c r="K79" s="677">
        <f t="shared" si="11"/>
        <v>100</v>
      </c>
    </row>
    <row r="80" spans="1:11" ht="25.5">
      <c r="A80" s="774" t="s">
        <v>3694</v>
      </c>
      <c r="B80" s="776" t="s">
        <v>1238</v>
      </c>
      <c r="C80" s="647"/>
      <c r="D80" s="647"/>
      <c r="E80" s="675" t="e">
        <f t="shared" si="9"/>
        <v>#DIV/0!</v>
      </c>
      <c r="F80" s="477">
        <v>1</v>
      </c>
      <c r="G80" s="647"/>
      <c r="H80" s="675">
        <f t="shared" si="10"/>
        <v>0</v>
      </c>
      <c r="I80" s="648">
        <f t="shared" si="7"/>
        <v>1</v>
      </c>
      <c r="J80" s="648">
        <f t="shared" si="8"/>
        <v>0</v>
      </c>
      <c r="K80" s="677">
        <f t="shared" si="11"/>
        <v>0</v>
      </c>
    </row>
    <row r="81" spans="1:11" ht="25.5">
      <c r="A81" s="774" t="s">
        <v>4180</v>
      </c>
      <c r="B81" s="776" t="s">
        <v>2418</v>
      </c>
      <c r="C81" s="647"/>
      <c r="D81" s="647"/>
      <c r="E81" s="675" t="e">
        <f t="shared" si="9"/>
        <v>#DIV/0!</v>
      </c>
      <c r="F81" s="477">
        <v>1</v>
      </c>
      <c r="G81" s="647">
        <v>1</v>
      </c>
      <c r="H81" s="675">
        <f t="shared" si="10"/>
        <v>100</v>
      </c>
      <c r="I81" s="648">
        <f t="shared" si="7"/>
        <v>1</v>
      </c>
      <c r="J81" s="648">
        <f t="shared" si="8"/>
        <v>1</v>
      </c>
      <c r="K81" s="677">
        <f t="shared" si="11"/>
        <v>100</v>
      </c>
    </row>
    <row r="82" spans="1:11" ht="38.25">
      <c r="A82" s="774" t="s">
        <v>1647</v>
      </c>
      <c r="B82" s="776" t="s">
        <v>2419</v>
      </c>
      <c r="C82" s="647">
        <v>0</v>
      </c>
      <c r="D82" s="647"/>
      <c r="E82" s="675" t="e">
        <f t="shared" si="9"/>
        <v>#DIV/0!</v>
      </c>
      <c r="F82" s="477">
        <v>260</v>
      </c>
      <c r="G82" s="477"/>
      <c r="H82" s="675">
        <f t="shared" si="10"/>
        <v>0</v>
      </c>
      <c r="I82" s="648">
        <f t="shared" si="7"/>
        <v>260</v>
      </c>
      <c r="J82" s="648">
        <f t="shared" si="8"/>
        <v>0</v>
      </c>
      <c r="K82" s="677">
        <f t="shared" si="11"/>
        <v>0</v>
      </c>
    </row>
    <row r="83" spans="1:11">
      <c r="A83" s="774" t="s">
        <v>534</v>
      </c>
      <c r="B83" s="775" t="s">
        <v>4250</v>
      </c>
      <c r="C83" s="647"/>
      <c r="D83" s="647"/>
      <c r="E83" s="675" t="e">
        <f>SUM(D83/C83*100)</f>
        <v>#DIV/0!</v>
      </c>
      <c r="F83" s="777">
        <v>44</v>
      </c>
      <c r="G83" s="777">
        <v>46</v>
      </c>
      <c r="H83" s="675">
        <f>SUM(G83/F83*100)</f>
        <v>104.54545454545455</v>
      </c>
      <c r="I83" s="648">
        <f t="shared" ref="I83:J89" si="12">C83+F83</f>
        <v>44</v>
      </c>
      <c r="J83" s="648">
        <f t="shared" si="12"/>
        <v>46</v>
      </c>
      <c r="K83" s="677">
        <f>SUM(J83/I83*100)</f>
        <v>104.54545454545455</v>
      </c>
    </row>
    <row r="84" spans="1:11" ht="25.5">
      <c r="A84" s="774" t="s">
        <v>4285</v>
      </c>
      <c r="B84" s="776" t="s">
        <v>2078</v>
      </c>
      <c r="C84" s="647"/>
      <c r="D84" s="647"/>
      <c r="E84" s="907" t="e">
        <f>SUM(D84/C84*100)</f>
        <v>#DIV/0!</v>
      </c>
      <c r="F84" s="908"/>
      <c r="G84" s="908"/>
      <c r="H84" s="907" t="e">
        <f>SUM(G84/F84*100)</f>
        <v>#DIV/0!</v>
      </c>
      <c r="I84" s="798">
        <f t="shared" si="12"/>
        <v>0</v>
      </c>
      <c r="J84" s="798">
        <f t="shared" si="12"/>
        <v>0</v>
      </c>
      <c r="K84" s="909" t="e">
        <f>SUM(J84/I84*100)</f>
        <v>#DIV/0!</v>
      </c>
    </row>
    <row r="85" spans="1:11">
      <c r="A85" s="774" t="s">
        <v>1527</v>
      </c>
      <c r="B85" s="904" t="s">
        <v>1528</v>
      </c>
      <c r="C85" s="647"/>
      <c r="D85" s="647"/>
      <c r="E85" s="907" t="e">
        <f>SUM(D85/C85*100)</f>
        <v>#DIV/0!</v>
      </c>
      <c r="F85" s="908"/>
      <c r="G85" s="777"/>
      <c r="H85" s="907" t="e">
        <f>SUM(G85/F85*100)</f>
        <v>#DIV/0!</v>
      </c>
      <c r="I85" s="798">
        <f t="shared" si="12"/>
        <v>0</v>
      </c>
      <c r="J85" s="798">
        <f t="shared" si="12"/>
        <v>0</v>
      </c>
      <c r="K85" s="909" t="e">
        <f>SUM(J85/I85*100)</f>
        <v>#DIV/0!</v>
      </c>
    </row>
    <row r="86" spans="1:11">
      <c r="A86" s="774" t="s">
        <v>4692</v>
      </c>
      <c r="B86" s="904" t="s">
        <v>7212</v>
      </c>
      <c r="C86" s="647"/>
      <c r="D86" s="647"/>
      <c r="E86" s="907" t="e">
        <f>SUM(D86/C86*100)</f>
        <v>#DIV/0!</v>
      </c>
      <c r="F86" s="908"/>
      <c r="G86" s="777">
        <v>1</v>
      </c>
      <c r="H86" s="907" t="e">
        <f>SUM(G86/F86*100)</f>
        <v>#DIV/0!</v>
      </c>
      <c r="I86" s="798">
        <f t="shared" si="12"/>
        <v>0</v>
      </c>
      <c r="J86" s="798">
        <f t="shared" si="12"/>
        <v>1</v>
      </c>
      <c r="K86" s="909" t="e">
        <f>SUM(J86/I86*100)</f>
        <v>#DIV/0!</v>
      </c>
    </row>
    <row r="87" spans="1:11">
      <c r="A87" s="774" t="s">
        <v>3732</v>
      </c>
      <c r="B87" s="904" t="s">
        <v>3733</v>
      </c>
      <c r="C87" s="647"/>
      <c r="D87" s="647"/>
      <c r="E87" s="907" t="e">
        <f>SUM(D87/C87*100)</f>
        <v>#DIV/0!</v>
      </c>
      <c r="F87" s="908"/>
      <c r="G87" s="777">
        <v>3</v>
      </c>
      <c r="H87" s="907" t="e">
        <f>SUM(G87/F87*100)</f>
        <v>#DIV/0!</v>
      </c>
      <c r="I87" s="798">
        <f t="shared" si="12"/>
        <v>0</v>
      </c>
      <c r="J87" s="798">
        <f t="shared" si="12"/>
        <v>3</v>
      </c>
      <c r="K87" s="909" t="e">
        <f>SUM(J87/I87*100)</f>
        <v>#DIV/0!</v>
      </c>
    </row>
    <row r="88" spans="1:11">
      <c r="A88" s="905" t="s">
        <v>2428</v>
      </c>
      <c r="B88" s="911" t="s">
        <v>7213</v>
      </c>
      <c r="C88" s="906"/>
      <c r="D88" s="906"/>
      <c r="E88" s="907" t="e">
        <f t="shared" ref="E88" si="13">SUM(D88/C88*100)</f>
        <v>#DIV/0!</v>
      </c>
      <c r="F88" s="908"/>
      <c r="G88" s="777">
        <v>2</v>
      </c>
      <c r="H88" s="907" t="e">
        <f t="shared" ref="H88" si="14">SUM(G88/F88*100)</f>
        <v>#DIV/0!</v>
      </c>
      <c r="I88" s="798">
        <f t="shared" si="12"/>
        <v>0</v>
      </c>
      <c r="J88" s="798">
        <f t="shared" si="12"/>
        <v>2</v>
      </c>
      <c r="K88" s="909" t="e">
        <f t="shared" ref="K88" si="15">SUM(J88/I88*100)</f>
        <v>#DIV/0!</v>
      </c>
    </row>
    <row r="89" spans="1:11" ht="25.5">
      <c r="A89" s="905" t="s">
        <v>2817</v>
      </c>
      <c r="B89" s="911" t="s">
        <v>1323</v>
      </c>
      <c r="C89" s="906"/>
      <c r="D89" s="906"/>
      <c r="E89" s="907" t="e">
        <f t="shared" ref="E89" si="16">SUM(D89/C89*100)</f>
        <v>#DIV/0!</v>
      </c>
      <c r="F89" s="908"/>
      <c r="G89" s="777">
        <v>1</v>
      </c>
      <c r="H89" s="907" t="e">
        <f t="shared" ref="H89" si="17">SUM(G89/F89*100)</f>
        <v>#DIV/0!</v>
      </c>
      <c r="I89" s="798">
        <f t="shared" si="12"/>
        <v>0</v>
      </c>
      <c r="J89" s="798">
        <f t="shared" si="12"/>
        <v>1</v>
      </c>
      <c r="K89" s="909" t="e">
        <f t="shared" ref="K89" si="18">SUM(J89/I89*100)</f>
        <v>#DIV/0!</v>
      </c>
    </row>
    <row r="90" spans="1:11" ht="25.5">
      <c r="A90" s="905" t="s">
        <v>1072</v>
      </c>
      <c r="B90" s="911" t="s">
        <v>7214</v>
      </c>
      <c r="C90" s="906"/>
      <c r="D90" s="906"/>
      <c r="E90" s="907" t="e">
        <f t="shared" si="9"/>
        <v>#DIV/0!</v>
      </c>
      <c r="F90" s="908"/>
      <c r="G90" s="777">
        <v>6</v>
      </c>
      <c r="H90" s="907" t="e">
        <f t="shared" si="10"/>
        <v>#DIV/0!</v>
      </c>
      <c r="I90" s="798">
        <f t="shared" si="7"/>
        <v>0</v>
      </c>
      <c r="J90" s="798">
        <f t="shared" si="8"/>
        <v>6</v>
      </c>
      <c r="K90" s="909" t="e">
        <f t="shared" si="11"/>
        <v>#DIV/0!</v>
      </c>
    </row>
    <row r="91" spans="1:11" ht="21.75" customHeight="1">
      <c r="A91" s="1880" t="s">
        <v>4210</v>
      </c>
      <c r="B91" s="1881"/>
      <c r="C91" s="782">
        <f>SUM(C13:C90)</f>
        <v>14676</v>
      </c>
      <c r="D91" s="782">
        <f>SUM(D13:D90)</f>
        <v>7805</v>
      </c>
      <c r="E91" s="783">
        <f t="shared" si="9"/>
        <v>53.182065958026712</v>
      </c>
      <c r="F91" s="782">
        <f>SUM(F13:F90)</f>
        <v>108191</v>
      </c>
      <c r="G91" s="782">
        <f>SUM(G13:G90)</f>
        <v>105088</v>
      </c>
      <c r="H91" s="783">
        <f t="shared" si="10"/>
        <v>97.131924097198478</v>
      </c>
      <c r="I91" s="771">
        <f>C91+F91</f>
        <v>122867</v>
      </c>
      <c r="J91" s="771">
        <f>D91+G91</f>
        <v>112893</v>
      </c>
      <c r="K91" s="783">
        <f t="shared" si="11"/>
        <v>91.882279212481791</v>
      </c>
    </row>
    <row r="92" spans="1:11">
      <c r="A92" s="761" t="s">
        <v>4211</v>
      </c>
      <c r="B92" s="789"/>
      <c r="C92" s="471"/>
      <c r="D92" s="471"/>
      <c r="E92" s="662"/>
      <c r="F92" s="471"/>
      <c r="G92" s="471"/>
      <c r="H92" s="662"/>
      <c r="I92" s="648"/>
      <c r="J92" s="648"/>
      <c r="K92" s="665"/>
    </row>
    <row r="93" spans="1:11">
      <c r="A93" s="477" t="s">
        <v>4212</v>
      </c>
      <c r="B93" s="756" t="s">
        <v>4213</v>
      </c>
      <c r="C93" s="758"/>
      <c r="D93" s="758"/>
      <c r="E93" s="784" t="e">
        <f t="shared" si="9"/>
        <v>#DIV/0!</v>
      </c>
      <c r="F93" s="577"/>
      <c r="G93" s="577"/>
      <c r="H93" s="784" t="e">
        <f t="shared" si="10"/>
        <v>#DIV/0!</v>
      </c>
      <c r="I93" s="785">
        <f t="shared" ref="I93:I105" si="19">C93+F93</f>
        <v>0</v>
      </c>
      <c r="J93" s="785">
        <f t="shared" ref="J93:J105" si="20">D93+G93</f>
        <v>0</v>
      </c>
      <c r="K93" s="786" t="e">
        <f t="shared" si="11"/>
        <v>#DIV/0!</v>
      </c>
    </row>
    <row r="94" spans="1:11">
      <c r="A94" s="477" t="s">
        <v>4214</v>
      </c>
      <c r="B94" s="756" t="s">
        <v>4215</v>
      </c>
      <c r="C94" s="471"/>
      <c r="D94" s="471"/>
      <c r="E94" s="675" t="e">
        <f t="shared" si="9"/>
        <v>#DIV/0!</v>
      </c>
      <c r="F94" s="477"/>
      <c r="G94" s="477"/>
      <c r="H94" s="675" t="e">
        <f t="shared" si="10"/>
        <v>#DIV/0!</v>
      </c>
      <c r="I94" s="648">
        <f t="shared" si="19"/>
        <v>0</v>
      </c>
      <c r="J94" s="648">
        <f t="shared" si="20"/>
        <v>0</v>
      </c>
      <c r="K94" s="677" t="e">
        <f t="shared" si="11"/>
        <v>#DIV/0!</v>
      </c>
    </row>
    <row r="95" spans="1:11">
      <c r="A95" s="477" t="s">
        <v>4216</v>
      </c>
      <c r="B95" s="756" t="s">
        <v>4217</v>
      </c>
      <c r="C95" s="471"/>
      <c r="D95" s="471"/>
      <c r="E95" s="675" t="e">
        <f t="shared" si="9"/>
        <v>#DIV/0!</v>
      </c>
      <c r="F95" s="477"/>
      <c r="G95" s="477"/>
      <c r="H95" s="675" t="e">
        <f t="shared" si="10"/>
        <v>#DIV/0!</v>
      </c>
      <c r="I95" s="648">
        <f t="shared" si="19"/>
        <v>0</v>
      </c>
      <c r="J95" s="648">
        <f t="shared" si="20"/>
        <v>0</v>
      </c>
      <c r="K95" s="677" t="e">
        <f t="shared" si="11"/>
        <v>#DIV/0!</v>
      </c>
    </row>
    <row r="96" spans="1:11" ht="8.25" customHeight="1">
      <c r="A96" s="477" t="s">
        <v>819</v>
      </c>
      <c r="B96" s="756" t="s">
        <v>4218</v>
      </c>
      <c r="C96" s="471"/>
      <c r="D96" s="471"/>
      <c r="E96" s="675" t="e">
        <f t="shared" si="9"/>
        <v>#DIV/0!</v>
      </c>
      <c r="F96" s="477"/>
      <c r="G96" s="477"/>
      <c r="H96" s="675" t="e">
        <f t="shared" si="10"/>
        <v>#DIV/0!</v>
      </c>
      <c r="I96" s="648">
        <f t="shared" si="19"/>
        <v>0</v>
      </c>
      <c r="J96" s="648">
        <f t="shared" si="20"/>
        <v>0</v>
      </c>
      <c r="K96" s="677" t="e">
        <f t="shared" si="11"/>
        <v>#DIV/0!</v>
      </c>
    </row>
    <row r="97" spans="1:11">
      <c r="A97" s="477" t="s">
        <v>4219</v>
      </c>
      <c r="B97" s="756" t="s">
        <v>4220</v>
      </c>
      <c r="C97" s="471"/>
      <c r="D97" s="471"/>
      <c r="E97" s="675" t="e">
        <f t="shared" si="9"/>
        <v>#DIV/0!</v>
      </c>
      <c r="F97" s="477"/>
      <c r="G97" s="477"/>
      <c r="H97" s="675" t="e">
        <f t="shared" si="10"/>
        <v>#DIV/0!</v>
      </c>
      <c r="I97" s="648">
        <f t="shared" si="19"/>
        <v>0</v>
      </c>
      <c r="J97" s="648">
        <f t="shared" si="20"/>
        <v>0</v>
      </c>
      <c r="K97" s="677" t="e">
        <f t="shared" si="11"/>
        <v>#DIV/0!</v>
      </c>
    </row>
    <row r="98" spans="1:11" ht="4.5" customHeight="1">
      <c r="A98" s="477" t="s">
        <v>4221</v>
      </c>
      <c r="B98" s="756" t="s">
        <v>4222</v>
      </c>
      <c r="C98" s="471"/>
      <c r="D98" s="471"/>
      <c r="E98" s="675" t="e">
        <f t="shared" si="9"/>
        <v>#DIV/0!</v>
      </c>
      <c r="F98" s="477"/>
      <c r="G98" s="477"/>
      <c r="H98" s="675" t="e">
        <f t="shared" si="10"/>
        <v>#DIV/0!</v>
      </c>
      <c r="I98" s="648">
        <f t="shared" si="19"/>
        <v>0</v>
      </c>
      <c r="J98" s="648">
        <f t="shared" si="20"/>
        <v>0</v>
      </c>
      <c r="K98" s="677" t="e">
        <f t="shared" si="11"/>
        <v>#DIV/0!</v>
      </c>
    </row>
    <row r="99" spans="1:11" ht="10.5" customHeight="1">
      <c r="A99" s="477" t="s">
        <v>4223</v>
      </c>
      <c r="B99" s="756" t="s">
        <v>4224</v>
      </c>
      <c r="C99" s="471"/>
      <c r="D99" s="471"/>
      <c r="E99" s="675" t="e">
        <f t="shared" si="9"/>
        <v>#DIV/0!</v>
      </c>
      <c r="F99" s="477"/>
      <c r="G99" s="477"/>
      <c r="H99" s="675" t="e">
        <f t="shared" si="10"/>
        <v>#DIV/0!</v>
      </c>
      <c r="I99" s="648">
        <f t="shared" si="19"/>
        <v>0</v>
      </c>
      <c r="J99" s="648">
        <f t="shared" si="20"/>
        <v>0</v>
      </c>
      <c r="K99" s="677" t="e">
        <f t="shared" si="11"/>
        <v>#DIV/0!</v>
      </c>
    </row>
    <row r="100" spans="1:11" ht="12.75" customHeight="1">
      <c r="A100" s="477" t="s">
        <v>4225</v>
      </c>
      <c r="B100" s="756" t="s">
        <v>570</v>
      </c>
      <c r="C100" s="471"/>
      <c r="D100" s="471"/>
      <c r="E100" s="675" t="e">
        <f t="shared" si="9"/>
        <v>#DIV/0!</v>
      </c>
      <c r="F100" s="477"/>
      <c r="G100" s="477"/>
      <c r="H100" s="675" t="e">
        <f t="shared" si="10"/>
        <v>#DIV/0!</v>
      </c>
      <c r="I100" s="648">
        <f t="shared" si="19"/>
        <v>0</v>
      </c>
      <c r="J100" s="648">
        <f t="shared" si="20"/>
        <v>0</v>
      </c>
      <c r="K100" s="677" t="e">
        <f t="shared" si="11"/>
        <v>#DIV/0!</v>
      </c>
    </row>
    <row r="101" spans="1:11">
      <c r="A101" s="477" t="s">
        <v>571</v>
      </c>
      <c r="B101" s="756" t="s">
        <v>572</v>
      </c>
      <c r="C101" s="471"/>
      <c r="D101" s="471"/>
      <c r="E101" s="675" t="e">
        <f t="shared" si="9"/>
        <v>#DIV/0!</v>
      </c>
      <c r="F101" s="477"/>
      <c r="G101" s="477"/>
      <c r="H101" s="675" t="e">
        <f t="shared" si="10"/>
        <v>#DIV/0!</v>
      </c>
      <c r="I101" s="648">
        <f t="shared" si="19"/>
        <v>0</v>
      </c>
      <c r="J101" s="648">
        <f t="shared" si="20"/>
        <v>0</v>
      </c>
      <c r="K101" s="677" t="e">
        <f t="shared" si="11"/>
        <v>#DIV/0!</v>
      </c>
    </row>
    <row r="102" spans="1:11" ht="10.5" customHeight="1">
      <c r="A102" s="477" t="s">
        <v>573</v>
      </c>
      <c r="B102" s="756" t="s">
        <v>2990</v>
      </c>
      <c r="C102" s="471"/>
      <c r="D102" s="471"/>
      <c r="E102" s="675" t="e">
        <f t="shared" si="9"/>
        <v>#DIV/0!</v>
      </c>
      <c r="F102" s="477"/>
      <c r="G102" s="477"/>
      <c r="H102" s="675" t="e">
        <f t="shared" si="10"/>
        <v>#DIV/0!</v>
      </c>
      <c r="I102" s="648">
        <f t="shared" si="19"/>
        <v>0</v>
      </c>
      <c r="J102" s="648">
        <f t="shared" si="20"/>
        <v>0</v>
      </c>
      <c r="K102" s="677" t="e">
        <f t="shared" si="11"/>
        <v>#DIV/0!</v>
      </c>
    </row>
    <row r="103" spans="1:11" ht="16.5" customHeight="1">
      <c r="A103" s="477" t="s">
        <v>2991</v>
      </c>
      <c r="B103" s="756" t="s">
        <v>2992</v>
      </c>
      <c r="C103" s="471"/>
      <c r="D103" s="471"/>
      <c r="E103" s="675" t="e">
        <f t="shared" si="9"/>
        <v>#DIV/0!</v>
      </c>
      <c r="F103" s="477"/>
      <c r="G103" s="477"/>
      <c r="H103" s="675" t="e">
        <f t="shared" si="10"/>
        <v>#DIV/0!</v>
      </c>
      <c r="I103" s="648">
        <f t="shared" si="19"/>
        <v>0</v>
      </c>
      <c r="J103" s="648">
        <f t="shared" si="20"/>
        <v>0</v>
      </c>
      <c r="K103" s="677" t="e">
        <f t="shared" si="11"/>
        <v>#DIV/0!</v>
      </c>
    </row>
    <row r="104" spans="1:11" ht="21.75" customHeight="1">
      <c r="A104" s="477" t="s">
        <v>2993</v>
      </c>
      <c r="B104" s="756" t="s">
        <v>2994</v>
      </c>
      <c r="C104" s="471"/>
      <c r="D104" s="471"/>
      <c r="E104" s="675" t="e">
        <f t="shared" si="9"/>
        <v>#DIV/0!</v>
      </c>
      <c r="F104" s="477"/>
      <c r="G104" s="477"/>
      <c r="H104" s="675" t="e">
        <f t="shared" si="10"/>
        <v>#DIV/0!</v>
      </c>
      <c r="I104" s="648">
        <f t="shared" si="19"/>
        <v>0</v>
      </c>
      <c r="J104" s="648">
        <f t="shared" si="20"/>
        <v>0</v>
      </c>
      <c r="K104" s="677" t="e">
        <f t="shared" si="11"/>
        <v>#DIV/0!</v>
      </c>
    </row>
    <row r="105" spans="1:11">
      <c r="A105" s="761" t="s">
        <v>2995</v>
      </c>
      <c r="B105" s="780"/>
      <c r="C105" s="770">
        <f>SUM(C93:C104)</f>
        <v>0</v>
      </c>
      <c r="D105" s="770">
        <f>SUM(D93:D104)</f>
        <v>0</v>
      </c>
      <c r="E105" s="677" t="e">
        <f t="shared" si="9"/>
        <v>#DIV/0!</v>
      </c>
      <c r="F105" s="770">
        <f>SUM(F93:F104)</f>
        <v>0</v>
      </c>
      <c r="G105" s="770">
        <f>SUM(G93:G104)</f>
        <v>0</v>
      </c>
      <c r="H105" s="677" t="e">
        <f t="shared" si="10"/>
        <v>#DIV/0!</v>
      </c>
      <c r="I105" s="648">
        <f t="shared" si="19"/>
        <v>0</v>
      </c>
      <c r="J105" s="648">
        <f t="shared" si="20"/>
        <v>0</v>
      </c>
      <c r="K105" s="677" t="e">
        <f t="shared" si="11"/>
        <v>#DIV/0!</v>
      </c>
    </row>
    <row r="106" spans="1:11">
      <c r="A106" s="690" t="s">
        <v>2996</v>
      </c>
      <c r="B106" s="688"/>
      <c r="C106" s="669">
        <f>SUM(C91+C105)</f>
        <v>14676</v>
      </c>
      <c r="D106" s="669">
        <f>SUM(D91+D105)</f>
        <v>7805</v>
      </c>
      <c r="E106" s="677">
        <f t="shared" si="9"/>
        <v>53.182065958026712</v>
      </c>
      <c r="F106" s="669">
        <f>SUM(F91+F105)</f>
        <v>108191</v>
      </c>
      <c r="G106" s="669">
        <f>SUM(G91+G105)</f>
        <v>105088</v>
      </c>
      <c r="H106" s="677">
        <f t="shared" si="10"/>
        <v>97.131924097198478</v>
      </c>
      <c r="I106" s="648">
        <f>C106+F106</f>
        <v>122867</v>
      </c>
      <c r="J106" s="648">
        <f>D106+G106</f>
        <v>112893</v>
      </c>
      <c r="K106" s="677">
        <f t="shared" si="11"/>
        <v>91.882279212481791</v>
      </c>
    </row>
    <row r="107" spans="1:11" ht="18.75" customHeight="1">
      <c r="A107" s="1860" t="s">
        <v>2997</v>
      </c>
      <c r="B107" s="1860"/>
      <c r="C107" s="1860"/>
      <c r="D107" s="1860"/>
      <c r="E107" s="1860"/>
      <c r="F107" s="1860"/>
      <c r="G107" s="1860"/>
      <c r="H107" s="1860"/>
      <c r="I107" s="1860"/>
      <c r="J107" s="1860"/>
    </row>
    <row r="108" spans="1:11" ht="28.5" customHeight="1">
      <c r="A108" s="1860" t="s">
        <v>1955</v>
      </c>
      <c r="B108" s="1860"/>
      <c r="C108" s="1860"/>
      <c r="D108" s="1860"/>
      <c r="E108" s="1860"/>
      <c r="F108" s="1860"/>
      <c r="G108" s="1860"/>
      <c r="H108" s="1860"/>
      <c r="I108" s="1860"/>
      <c r="J108" s="1860"/>
    </row>
    <row r="109" spans="1:11" ht="14.25">
      <c r="A109" s="213"/>
      <c r="B109" s="229"/>
      <c r="C109" s="229"/>
      <c r="D109" s="229"/>
      <c r="E109" s="229"/>
      <c r="F109" s="218"/>
      <c r="G109" s="218"/>
      <c r="H109" s="218"/>
      <c r="I109" s="230"/>
      <c r="J109" s="218"/>
    </row>
  </sheetData>
  <mergeCells count="9">
    <mergeCell ref="C2:D2"/>
    <mergeCell ref="A91:B91"/>
    <mergeCell ref="A108:J108"/>
    <mergeCell ref="A107:J107"/>
    <mergeCell ref="A7:A8"/>
    <mergeCell ref="B7:B8"/>
    <mergeCell ref="C7:E7"/>
    <mergeCell ref="F7:H7"/>
    <mergeCell ref="I7:K7"/>
  </mergeCells>
  <phoneticPr fontId="94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47"/>
  <sheetViews>
    <sheetView topLeftCell="B13" workbookViewId="0">
      <selection activeCell="B51" sqref="B51"/>
    </sheetView>
  </sheetViews>
  <sheetFormatPr defaultColWidth="9.140625" defaultRowHeight="12.75"/>
  <cols>
    <col min="1" max="1" width="12.7109375" customWidth="1"/>
    <col min="2" max="2" width="53.42578125" customWidth="1"/>
    <col min="3" max="3" width="10.7109375" customWidth="1"/>
    <col min="4" max="4" width="9" customWidth="1"/>
    <col min="5" max="5" width="10.140625" customWidth="1"/>
    <col min="6" max="6" width="8.5703125" customWidth="1"/>
    <col min="8" max="8" width="10.42578125" bestFit="1" customWidth="1"/>
    <col min="9" max="9" width="6.85546875" customWidth="1"/>
    <col min="10" max="10" width="9.140625" bestFit="1" customWidth="1"/>
    <col min="11" max="11" width="10.42578125" bestFit="1" customWidth="1"/>
  </cols>
  <sheetData>
    <row r="1" spans="1:11" ht="15.75">
      <c r="A1" s="1344"/>
      <c r="B1" s="1345" t="s">
        <v>914</v>
      </c>
      <c r="C1" s="1346" t="s">
        <v>691</v>
      </c>
      <c r="D1" s="1347"/>
      <c r="E1" s="1347"/>
      <c r="F1" s="1347"/>
      <c r="G1" s="1348"/>
      <c r="H1" s="1348"/>
      <c r="I1" s="1349"/>
      <c r="J1" s="90"/>
    </row>
    <row r="2" spans="1:11" ht="14.25">
      <c r="A2" s="1344"/>
      <c r="B2" s="1345" t="s">
        <v>916</v>
      </c>
      <c r="C2" s="1350">
        <v>6113079</v>
      </c>
      <c r="D2" s="1348"/>
      <c r="E2" s="1348"/>
      <c r="F2" s="1348"/>
      <c r="G2" s="1348"/>
      <c r="H2" s="1348"/>
      <c r="I2" s="1349"/>
      <c r="J2" s="90"/>
    </row>
    <row r="3" spans="1:11">
      <c r="A3" s="1344"/>
      <c r="B3" s="1345"/>
      <c r="C3" s="1297" t="s">
        <v>365</v>
      </c>
      <c r="D3" s="1348"/>
      <c r="E3" s="1348"/>
      <c r="F3" s="1348"/>
      <c r="G3" s="1348"/>
      <c r="H3" s="1348"/>
      <c r="I3" s="1349"/>
      <c r="J3" s="90"/>
    </row>
    <row r="4" spans="1:11" ht="14.25">
      <c r="A4" s="1344"/>
      <c r="B4" s="1345" t="s">
        <v>918</v>
      </c>
      <c r="C4" s="1351" t="s">
        <v>904</v>
      </c>
      <c r="D4" s="1352"/>
      <c r="E4" s="1352"/>
      <c r="F4" s="1352"/>
      <c r="G4" s="1352"/>
      <c r="H4" s="1352"/>
      <c r="I4" s="1353"/>
      <c r="J4" s="90"/>
    </row>
    <row r="5" spans="1:11" ht="15.75">
      <c r="A5" s="1344"/>
      <c r="B5" s="1345" t="s">
        <v>692</v>
      </c>
      <c r="C5" s="1354" t="s">
        <v>1388</v>
      </c>
      <c r="D5" s="1355"/>
      <c r="E5" s="1355"/>
      <c r="F5" s="1355"/>
      <c r="G5" s="1352"/>
      <c r="H5" s="1352"/>
      <c r="I5" s="1353"/>
      <c r="J5" s="90"/>
    </row>
    <row r="6" spans="1:11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36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36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1" ht="12.75" customHeight="1">
      <c r="A10" s="1310"/>
      <c r="B10" s="1311"/>
      <c r="C10" s="1313"/>
      <c r="D10" s="1313"/>
      <c r="E10" s="1313"/>
      <c r="F10" s="1313"/>
      <c r="G10" s="1313"/>
      <c r="H10" s="1313"/>
      <c r="I10" s="1314"/>
      <c r="J10" s="1315"/>
      <c r="K10" s="1309"/>
    </row>
    <row r="11" spans="1:11" ht="15" customHeight="1">
      <c r="A11" s="1310"/>
      <c r="B11" s="1311"/>
      <c r="C11" s="1313"/>
      <c r="D11" s="1313"/>
      <c r="E11" s="1313"/>
      <c r="F11" s="1313"/>
      <c r="G11" s="1313"/>
      <c r="H11" s="1313"/>
      <c r="I11" s="1314"/>
      <c r="J11" s="1315"/>
      <c r="K11" s="1309"/>
    </row>
    <row r="12" spans="1:11" ht="27.75" customHeight="1">
      <c r="A12" s="1310"/>
      <c r="B12" s="1316" t="s">
        <v>80</v>
      </c>
      <c r="C12" s="1313"/>
      <c r="D12" s="1313"/>
      <c r="E12" s="1313"/>
      <c r="F12" s="1313"/>
      <c r="G12" s="1313"/>
      <c r="H12" s="1313"/>
      <c r="I12" s="1314"/>
      <c r="J12" s="1315"/>
      <c r="K12" s="1309"/>
    </row>
    <row r="13" spans="1:11">
      <c r="A13" s="1425" t="s">
        <v>849</v>
      </c>
      <c r="B13" s="206" t="s">
        <v>1963</v>
      </c>
      <c r="C13" s="1319">
        <v>45</v>
      </c>
      <c r="D13" s="1319"/>
      <c r="E13" s="1376">
        <f>SUM(D13/C13*100)</f>
        <v>0</v>
      </c>
      <c r="F13" s="1319">
        <v>1080</v>
      </c>
      <c r="G13" s="1319">
        <v>1376</v>
      </c>
      <c r="H13" s="1376">
        <f>SUM(G13/F13*100)</f>
        <v>127.40740740740742</v>
      </c>
      <c r="I13" s="1314">
        <f t="shared" ref="I13:J29" si="0">C13+F13</f>
        <v>1125</v>
      </c>
      <c r="J13" s="1315">
        <f t="shared" si="0"/>
        <v>1376</v>
      </c>
      <c r="K13" s="1320">
        <f>SUM(J13/I13*100)</f>
        <v>122.3111111111111</v>
      </c>
    </row>
    <row r="14" spans="1:11">
      <c r="A14" s="1310" t="s">
        <v>1954</v>
      </c>
      <c r="B14" s="1311" t="s">
        <v>1965</v>
      </c>
      <c r="C14" s="1317">
        <v>1</v>
      </c>
      <c r="D14" s="1317">
        <v>1</v>
      </c>
      <c r="E14" s="1376">
        <f t="shared" ref="E14:E44" si="1">SUM(D14/C14*100)</f>
        <v>100</v>
      </c>
      <c r="F14" s="1319"/>
      <c r="G14" s="1319">
        <v>1</v>
      </c>
      <c r="H14" s="1376" t="e">
        <f t="shared" ref="H14:H44" si="2">SUM(G14/F14*100)</f>
        <v>#DIV/0!</v>
      </c>
      <c r="I14" s="1314">
        <f t="shared" si="0"/>
        <v>1</v>
      </c>
      <c r="J14" s="1315">
        <f t="shared" si="0"/>
        <v>2</v>
      </c>
      <c r="K14" s="1320">
        <f t="shared" ref="K14:K44" si="3">SUM(J14/I14*100)</f>
        <v>200</v>
      </c>
    </row>
    <row r="15" spans="1:11" ht="25.5">
      <c r="A15" s="1310" t="s">
        <v>1647</v>
      </c>
      <c r="B15" s="1311" t="s">
        <v>4279</v>
      </c>
      <c r="C15" s="1317">
        <v>10</v>
      </c>
      <c r="D15" s="1317">
        <v>7</v>
      </c>
      <c r="E15" s="1376">
        <f t="shared" si="1"/>
        <v>70</v>
      </c>
      <c r="F15" s="1319">
        <v>50</v>
      </c>
      <c r="G15" s="1319">
        <v>19</v>
      </c>
      <c r="H15" s="1376">
        <f t="shared" si="2"/>
        <v>38</v>
      </c>
      <c r="I15" s="1314">
        <f t="shared" si="0"/>
        <v>60</v>
      </c>
      <c r="J15" s="1315">
        <f t="shared" si="0"/>
        <v>26</v>
      </c>
      <c r="K15" s="1320">
        <f t="shared" si="3"/>
        <v>43.333333333333336</v>
      </c>
    </row>
    <row r="16" spans="1:11" ht="25.5">
      <c r="A16" s="1310" t="s">
        <v>4895</v>
      </c>
      <c r="B16" s="1311" t="s">
        <v>4896</v>
      </c>
      <c r="C16" s="1317"/>
      <c r="D16" s="1317"/>
      <c r="E16" s="1376" t="e">
        <f t="shared" si="1"/>
        <v>#DIV/0!</v>
      </c>
      <c r="F16" s="1319">
        <v>2061</v>
      </c>
      <c r="G16" s="1319">
        <v>2069</v>
      </c>
      <c r="H16" s="1376">
        <f t="shared" si="2"/>
        <v>100.38816108685104</v>
      </c>
      <c r="I16" s="1314">
        <f t="shared" si="0"/>
        <v>2061</v>
      </c>
      <c r="J16" s="1315">
        <f t="shared" si="0"/>
        <v>2069</v>
      </c>
      <c r="K16" s="1320">
        <f t="shared" si="3"/>
        <v>100.38816108685104</v>
      </c>
    </row>
    <row r="17" spans="1:11">
      <c r="A17" s="1310" t="s">
        <v>4186</v>
      </c>
      <c r="B17" s="1311" t="s">
        <v>4187</v>
      </c>
      <c r="C17" s="1317">
        <v>19</v>
      </c>
      <c r="D17" s="1317">
        <v>114</v>
      </c>
      <c r="E17" s="1376">
        <f t="shared" si="1"/>
        <v>600</v>
      </c>
      <c r="F17" s="1319">
        <v>1399</v>
      </c>
      <c r="G17" s="1319">
        <v>1175</v>
      </c>
      <c r="H17" s="1376">
        <f t="shared" si="2"/>
        <v>83.98856325947105</v>
      </c>
      <c r="I17" s="1314">
        <f t="shared" si="0"/>
        <v>1418</v>
      </c>
      <c r="J17" s="1315">
        <f t="shared" si="0"/>
        <v>1289</v>
      </c>
      <c r="K17" s="1320">
        <f t="shared" si="3"/>
        <v>90.90267983074753</v>
      </c>
    </row>
    <row r="18" spans="1:11" ht="25.5">
      <c r="A18" s="1310" t="s">
        <v>1649</v>
      </c>
      <c r="B18" s="1311" t="s">
        <v>524</v>
      </c>
      <c r="C18" s="1317">
        <v>13</v>
      </c>
      <c r="D18" s="1317">
        <v>29</v>
      </c>
      <c r="E18" s="1376">
        <f t="shared" si="1"/>
        <v>223.07692307692309</v>
      </c>
      <c r="F18" s="1319">
        <v>22</v>
      </c>
      <c r="G18" s="1319">
        <v>38</v>
      </c>
      <c r="H18" s="1376">
        <f t="shared" si="2"/>
        <v>172.72727272727272</v>
      </c>
      <c r="I18" s="1314">
        <f t="shared" si="0"/>
        <v>35</v>
      </c>
      <c r="J18" s="1315">
        <f t="shared" si="0"/>
        <v>67</v>
      </c>
      <c r="K18" s="1320">
        <f t="shared" si="3"/>
        <v>191.42857142857144</v>
      </c>
    </row>
    <row r="19" spans="1:11">
      <c r="A19" s="1310" t="s">
        <v>525</v>
      </c>
      <c r="B19" s="1311" t="s">
        <v>526</v>
      </c>
      <c r="C19" s="1317">
        <v>51</v>
      </c>
      <c r="D19" s="1317">
        <v>106</v>
      </c>
      <c r="E19" s="1376">
        <f t="shared" si="1"/>
        <v>207.84313725490199</v>
      </c>
      <c r="F19" s="1319">
        <v>1473</v>
      </c>
      <c r="G19" s="1319">
        <v>1330</v>
      </c>
      <c r="H19" s="1376">
        <f t="shared" si="2"/>
        <v>90.2919212491514</v>
      </c>
      <c r="I19" s="1314">
        <f t="shared" si="0"/>
        <v>1524</v>
      </c>
      <c r="J19" s="1315">
        <f t="shared" si="0"/>
        <v>1436</v>
      </c>
      <c r="K19" s="1320">
        <f t="shared" si="3"/>
        <v>94.225721784776908</v>
      </c>
    </row>
    <row r="20" spans="1:11" ht="25.5">
      <c r="A20" s="1310" t="s">
        <v>527</v>
      </c>
      <c r="B20" s="1311" t="s">
        <v>528</v>
      </c>
      <c r="C20" s="1317">
        <v>30</v>
      </c>
      <c r="D20" s="1317">
        <v>102</v>
      </c>
      <c r="E20" s="1376">
        <f t="shared" si="1"/>
        <v>340</v>
      </c>
      <c r="F20" s="1319">
        <v>1516</v>
      </c>
      <c r="G20" s="1319">
        <v>1330</v>
      </c>
      <c r="H20" s="1376">
        <f t="shared" si="2"/>
        <v>87.730870712401057</v>
      </c>
      <c r="I20" s="1314">
        <f t="shared" si="0"/>
        <v>1546</v>
      </c>
      <c r="J20" s="1315">
        <f t="shared" si="0"/>
        <v>1432</v>
      </c>
      <c r="K20" s="1320">
        <f t="shared" si="3"/>
        <v>92.626131953428199</v>
      </c>
    </row>
    <row r="21" spans="1:11" ht="25.5">
      <c r="A21" s="1325" t="s">
        <v>4290</v>
      </c>
      <c r="B21" s="1311" t="s">
        <v>4897</v>
      </c>
      <c r="C21" s="1317"/>
      <c r="D21" s="1317"/>
      <c r="E21" s="1376" t="e">
        <f t="shared" si="1"/>
        <v>#DIV/0!</v>
      </c>
      <c r="F21" s="1319">
        <v>127</v>
      </c>
      <c r="G21" s="1319">
        <v>30</v>
      </c>
      <c r="H21" s="1376">
        <f t="shared" si="2"/>
        <v>23.622047244094489</v>
      </c>
      <c r="I21" s="1314">
        <f t="shared" si="0"/>
        <v>127</v>
      </c>
      <c r="J21" s="1315">
        <f t="shared" si="0"/>
        <v>30</v>
      </c>
      <c r="K21" s="1320">
        <f t="shared" si="3"/>
        <v>23.622047244094489</v>
      </c>
    </row>
    <row r="22" spans="1:11">
      <c r="A22" s="1310" t="s">
        <v>4898</v>
      </c>
      <c r="B22" s="1311" t="s">
        <v>4899</v>
      </c>
      <c r="C22" s="1317"/>
      <c r="D22" s="1317"/>
      <c r="E22" s="1376" t="e">
        <f t="shared" si="1"/>
        <v>#DIV/0!</v>
      </c>
      <c r="F22" s="1319">
        <v>94</v>
      </c>
      <c r="G22" s="1319">
        <v>144</v>
      </c>
      <c r="H22" s="1376">
        <f t="shared" si="2"/>
        <v>153.19148936170214</v>
      </c>
      <c r="I22" s="1314">
        <f t="shared" si="0"/>
        <v>94</v>
      </c>
      <c r="J22" s="1315">
        <f t="shared" si="0"/>
        <v>144</v>
      </c>
      <c r="K22" s="1320">
        <f t="shared" si="3"/>
        <v>153.19148936170214</v>
      </c>
    </row>
    <row r="23" spans="1:11" ht="25.5">
      <c r="A23" s="1310" t="s">
        <v>4201</v>
      </c>
      <c r="B23" s="1311" t="s">
        <v>4900</v>
      </c>
      <c r="C23" s="1317"/>
      <c r="D23" s="1317">
        <v>22</v>
      </c>
      <c r="E23" s="1376" t="e">
        <f t="shared" si="1"/>
        <v>#DIV/0!</v>
      </c>
      <c r="F23" s="1319">
        <v>1315</v>
      </c>
      <c r="G23" s="1319">
        <v>1301</v>
      </c>
      <c r="H23" s="1376">
        <f t="shared" si="2"/>
        <v>98.93536121673003</v>
      </c>
      <c r="I23" s="1314">
        <f t="shared" si="0"/>
        <v>1315</v>
      </c>
      <c r="J23" s="1315">
        <f t="shared" si="0"/>
        <v>1323</v>
      </c>
      <c r="K23" s="1320">
        <f t="shared" si="3"/>
        <v>100.6083650190114</v>
      </c>
    </row>
    <row r="24" spans="1:11">
      <c r="A24" s="1325">
        <v>1111</v>
      </c>
      <c r="B24" s="1322" t="s">
        <v>532</v>
      </c>
      <c r="C24" s="1317"/>
      <c r="D24" s="1317">
        <v>105</v>
      </c>
      <c r="E24" s="1376" t="e">
        <f t="shared" si="1"/>
        <v>#DIV/0!</v>
      </c>
      <c r="F24" s="1324">
        <v>1462</v>
      </c>
      <c r="G24" s="1324">
        <v>1330</v>
      </c>
      <c r="H24" s="1376">
        <f t="shared" si="2"/>
        <v>90.971272229822162</v>
      </c>
      <c r="I24" s="1314">
        <f t="shared" si="0"/>
        <v>1462</v>
      </c>
      <c r="J24" s="1315">
        <f t="shared" si="0"/>
        <v>1435</v>
      </c>
      <c r="K24" s="1320">
        <f t="shared" si="3"/>
        <v>98.153214774281807</v>
      </c>
    </row>
    <row r="25" spans="1:11" ht="25.5">
      <c r="A25" s="1325" t="s">
        <v>4273</v>
      </c>
      <c r="B25" s="1311" t="s">
        <v>252</v>
      </c>
      <c r="C25" s="1323"/>
      <c r="D25" s="1323"/>
      <c r="E25" s="1376" t="e">
        <f t="shared" si="1"/>
        <v>#DIV/0!</v>
      </c>
      <c r="F25" s="1324"/>
      <c r="G25" s="1324">
        <v>218</v>
      </c>
      <c r="H25" s="1376" t="e">
        <f t="shared" si="2"/>
        <v>#DIV/0!</v>
      </c>
      <c r="I25" s="1314">
        <f t="shared" si="0"/>
        <v>0</v>
      </c>
      <c r="J25" s="1315">
        <f t="shared" si="0"/>
        <v>218</v>
      </c>
      <c r="K25" s="1320" t="e">
        <f t="shared" si="3"/>
        <v>#DIV/0!</v>
      </c>
    </row>
    <row r="26" spans="1:11">
      <c r="A26" s="1325" t="s">
        <v>251</v>
      </c>
      <c r="B26" s="1326" t="s">
        <v>253</v>
      </c>
      <c r="C26" s="1323"/>
      <c r="D26" s="1323"/>
      <c r="E26" s="1376" t="e">
        <f t="shared" si="1"/>
        <v>#DIV/0!</v>
      </c>
      <c r="F26" s="1324"/>
      <c r="G26" s="1324">
        <v>116</v>
      </c>
      <c r="H26" s="1376" t="e">
        <f t="shared" si="2"/>
        <v>#DIV/0!</v>
      </c>
      <c r="I26" s="1314">
        <f t="shared" si="0"/>
        <v>0</v>
      </c>
      <c r="J26" s="1315">
        <f t="shared" si="0"/>
        <v>116</v>
      </c>
      <c r="K26" s="1320" t="e">
        <f t="shared" si="3"/>
        <v>#DIV/0!</v>
      </c>
    </row>
    <row r="27" spans="1:11" ht="25.5">
      <c r="A27" s="1325" t="s">
        <v>5128</v>
      </c>
      <c r="B27" s="1326" t="s">
        <v>5129</v>
      </c>
      <c r="C27" s="1323"/>
      <c r="D27" s="1323"/>
      <c r="E27" s="1376" t="e">
        <f t="shared" si="1"/>
        <v>#DIV/0!</v>
      </c>
      <c r="F27" s="1324"/>
      <c r="G27" s="1324">
        <v>1</v>
      </c>
      <c r="H27" s="1376" t="e">
        <f t="shared" si="2"/>
        <v>#DIV/0!</v>
      </c>
      <c r="I27" s="1314">
        <f t="shared" si="0"/>
        <v>0</v>
      </c>
      <c r="J27" s="1315">
        <f t="shared" si="0"/>
        <v>1</v>
      </c>
      <c r="K27" s="1320" t="e">
        <f t="shared" si="3"/>
        <v>#DIV/0!</v>
      </c>
    </row>
    <row r="28" spans="1:11">
      <c r="A28" s="1325"/>
      <c r="B28" s="1326"/>
      <c r="C28" s="1323"/>
      <c r="D28" s="1323"/>
      <c r="E28" s="1376" t="e">
        <f t="shared" si="1"/>
        <v>#DIV/0!</v>
      </c>
      <c r="F28" s="1324"/>
      <c r="G28" s="1324"/>
      <c r="H28" s="1376" t="e">
        <f t="shared" si="2"/>
        <v>#DIV/0!</v>
      </c>
      <c r="I28" s="1314">
        <f t="shared" si="0"/>
        <v>0</v>
      </c>
      <c r="J28" s="1315">
        <f t="shared" si="0"/>
        <v>0</v>
      </c>
      <c r="K28" s="1320" t="e">
        <f t="shared" si="3"/>
        <v>#DIV/0!</v>
      </c>
    </row>
    <row r="29" spans="1:11">
      <c r="A29" s="1882" t="s">
        <v>4210</v>
      </c>
      <c r="B29" s="1883"/>
      <c r="C29" s="1327">
        <f>SUM(C13:C28)</f>
        <v>169</v>
      </c>
      <c r="D29" s="1327">
        <f>SUM(D13:D28)</f>
        <v>486</v>
      </c>
      <c r="E29" s="1320">
        <f t="shared" si="1"/>
        <v>287.5739644970414</v>
      </c>
      <c r="F29" s="1327">
        <f>SUM(F13:F28)</f>
        <v>10599</v>
      </c>
      <c r="G29" s="1327">
        <f>SUM(G13:G28)</f>
        <v>10478</v>
      </c>
      <c r="H29" s="1320">
        <f t="shared" si="2"/>
        <v>98.858382866308148</v>
      </c>
      <c r="I29" s="1314">
        <f t="shared" si="0"/>
        <v>10768</v>
      </c>
      <c r="J29" s="1315">
        <f t="shared" si="0"/>
        <v>10964</v>
      </c>
      <c r="K29" s="1320">
        <f t="shared" si="3"/>
        <v>101.82020802377414</v>
      </c>
    </row>
    <row r="30" spans="1:11">
      <c r="A30" s="1365" t="s">
        <v>4211</v>
      </c>
      <c r="B30" s="1366"/>
      <c r="C30" s="1366"/>
      <c r="D30" s="1366"/>
      <c r="E30" s="1376"/>
      <c r="F30" s="1366"/>
      <c r="G30" s="1366"/>
      <c r="H30" s="1376"/>
      <c r="I30" s="1366"/>
      <c r="J30" s="1366"/>
      <c r="K30" s="1320"/>
    </row>
    <row r="31" spans="1:11">
      <c r="A31" s="1325" t="s">
        <v>4212</v>
      </c>
      <c r="B31" s="1332" t="s">
        <v>4213</v>
      </c>
      <c r="C31" s="1333"/>
      <c r="D31" s="1333"/>
      <c r="E31" s="1376" t="e">
        <f t="shared" si="1"/>
        <v>#DIV/0!</v>
      </c>
      <c r="F31" s="1334"/>
      <c r="G31" s="1334"/>
      <c r="H31" s="1376" t="e">
        <f t="shared" si="2"/>
        <v>#DIV/0!</v>
      </c>
      <c r="I31" s="1314">
        <f t="shared" ref="I31:J43" si="4">C31+F31</f>
        <v>0</v>
      </c>
      <c r="J31" s="1315">
        <f t="shared" si="4"/>
        <v>0</v>
      </c>
      <c r="K31" s="1320" t="e">
        <f t="shared" si="3"/>
        <v>#DIV/0!</v>
      </c>
    </row>
    <row r="32" spans="1:11">
      <c r="A32" s="1325" t="s">
        <v>4214</v>
      </c>
      <c r="B32" s="1332" t="s">
        <v>4215</v>
      </c>
      <c r="C32" s="1333"/>
      <c r="D32" s="1333"/>
      <c r="E32" s="1376" t="e">
        <f t="shared" si="1"/>
        <v>#DIV/0!</v>
      </c>
      <c r="F32" s="1334"/>
      <c r="G32" s="1334"/>
      <c r="H32" s="1376" t="e">
        <f t="shared" si="2"/>
        <v>#DIV/0!</v>
      </c>
      <c r="I32" s="1314">
        <f t="shared" si="4"/>
        <v>0</v>
      </c>
      <c r="J32" s="1315">
        <f t="shared" si="4"/>
        <v>0</v>
      </c>
      <c r="K32" s="1320" t="e">
        <f t="shared" si="3"/>
        <v>#DIV/0!</v>
      </c>
    </row>
    <row r="33" spans="1:11">
      <c r="A33" s="1325" t="s">
        <v>4216</v>
      </c>
      <c r="B33" s="1332" t="s">
        <v>4217</v>
      </c>
      <c r="C33" s="1333"/>
      <c r="D33" s="1333"/>
      <c r="E33" s="1376" t="e">
        <f t="shared" si="1"/>
        <v>#DIV/0!</v>
      </c>
      <c r="F33" s="1334"/>
      <c r="G33" s="1334"/>
      <c r="H33" s="1376" t="e">
        <f t="shared" si="2"/>
        <v>#DIV/0!</v>
      </c>
      <c r="I33" s="1314">
        <f t="shared" si="4"/>
        <v>0</v>
      </c>
      <c r="J33" s="1315">
        <f t="shared" si="4"/>
        <v>0</v>
      </c>
      <c r="K33" s="1320" t="e">
        <f t="shared" si="3"/>
        <v>#DIV/0!</v>
      </c>
    </row>
    <row r="34" spans="1:11" ht="15.75" customHeight="1">
      <c r="A34" s="1325" t="s">
        <v>819</v>
      </c>
      <c r="B34" s="1332" t="s">
        <v>4218</v>
      </c>
      <c r="C34" s="1333"/>
      <c r="D34" s="1333"/>
      <c r="E34" s="1376" t="e">
        <f t="shared" si="1"/>
        <v>#DIV/0!</v>
      </c>
      <c r="F34" s="1334"/>
      <c r="G34" s="1334"/>
      <c r="H34" s="1376" t="e">
        <f t="shared" si="2"/>
        <v>#DIV/0!</v>
      </c>
      <c r="I34" s="1314">
        <f t="shared" si="4"/>
        <v>0</v>
      </c>
      <c r="J34" s="1315">
        <f t="shared" si="4"/>
        <v>0</v>
      </c>
      <c r="K34" s="1320" t="e">
        <f t="shared" si="3"/>
        <v>#DIV/0!</v>
      </c>
    </row>
    <row r="35" spans="1:11">
      <c r="A35" s="1325" t="s">
        <v>4219</v>
      </c>
      <c r="B35" s="1332" t="s">
        <v>4220</v>
      </c>
      <c r="C35" s="1333"/>
      <c r="D35" s="1333"/>
      <c r="E35" s="1376" t="e">
        <f t="shared" si="1"/>
        <v>#DIV/0!</v>
      </c>
      <c r="F35" s="1334"/>
      <c r="G35" s="1334"/>
      <c r="H35" s="1376" t="e">
        <f t="shared" si="2"/>
        <v>#DIV/0!</v>
      </c>
      <c r="I35" s="1314">
        <f t="shared" si="4"/>
        <v>0</v>
      </c>
      <c r="J35" s="1315">
        <f t="shared" si="4"/>
        <v>0</v>
      </c>
      <c r="K35" s="1320" t="e">
        <f t="shared" si="3"/>
        <v>#DIV/0!</v>
      </c>
    </row>
    <row r="36" spans="1:11" ht="12.75" customHeight="1">
      <c r="A36" s="1325" t="s">
        <v>4221</v>
      </c>
      <c r="B36" s="1332" t="s">
        <v>4222</v>
      </c>
      <c r="C36" s="1333"/>
      <c r="D36" s="1333"/>
      <c r="E36" s="1376" t="e">
        <f t="shared" si="1"/>
        <v>#DIV/0!</v>
      </c>
      <c r="F36" s="1334"/>
      <c r="G36" s="1334"/>
      <c r="H36" s="1376" t="e">
        <f t="shared" si="2"/>
        <v>#DIV/0!</v>
      </c>
      <c r="I36" s="1314">
        <f t="shared" si="4"/>
        <v>0</v>
      </c>
      <c r="J36" s="1315">
        <f t="shared" si="4"/>
        <v>0</v>
      </c>
      <c r="K36" s="1320" t="e">
        <f t="shared" si="3"/>
        <v>#DIV/0!</v>
      </c>
    </row>
    <row r="37" spans="1:11" ht="13.5" customHeight="1">
      <c r="A37" s="1325" t="s">
        <v>4223</v>
      </c>
      <c r="B37" s="1332" t="s">
        <v>4224</v>
      </c>
      <c r="C37" s="1333"/>
      <c r="D37" s="1333"/>
      <c r="E37" s="1376" t="e">
        <f t="shared" si="1"/>
        <v>#DIV/0!</v>
      </c>
      <c r="F37" s="1334"/>
      <c r="G37" s="1334"/>
      <c r="H37" s="1376" t="e">
        <f t="shared" si="2"/>
        <v>#DIV/0!</v>
      </c>
      <c r="I37" s="1314">
        <f t="shared" si="4"/>
        <v>0</v>
      </c>
      <c r="J37" s="1315">
        <f t="shared" si="4"/>
        <v>0</v>
      </c>
      <c r="K37" s="1320" t="e">
        <f t="shared" si="3"/>
        <v>#DIV/0!</v>
      </c>
    </row>
    <row r="38" spans="1:11" ht="17.25" customHeight="1">
      <c r="A38" s="1325" t="s">
        <v>4225</v>
      </c>
      <c r="B38" s="1332" t="s">
        <v>570</v>
      </c>
      <c r="C38" s="1333"/>
      <c r="D38" s="1333"/>
      <c r="E38" s="1376" t="e">
        <f t="shared" si="1"/>
        <v>#DIV/0!</v>
      </c>
      <c r="F38" s="1334"/>
      <c r="G38" s="1334"/>
      <c r="H38" s="1376" t="e">
        <f t="shared" si="2"/>
        <v>#DIV/0!</v>
      </c>
      <c r="I38" s="1314">
        <f t="shared" si="4"/>
        <v>0</v>
      </c>
      <c r="J38" s="1315">
        <f t="shared" si="4"/>
        <v>0</v>
      </c>
      <c r="K38" s="1320" t="e">
        <f t="shared" si="3"/>
        <v>#DIV/0!</v>
      </c>
    </row>
    <row r="39" spans="1:11">
      <c r="A39" s="1325" t="s">
        <v>571</v>
      </c>
      <c r="B39" s="1332" t="s">
        <v>572</v>
      </c>
      <c r="C39" s="1333"/>
      <c r="D39" s="1333"/>
      <c r="E39" s="1376" t="e">
        <f t="shared" si="1"/>
        <v>#DIV/0!</v>
      </c>
      <c r="F39" s="1334"/>
      <c r="G39" s="1334"/>
      <c r="H39" s="1376" t="e">
        <f t="shared" si="2"/>
        <v>#DIV/0!</v>
      </c>
      <c r="I39" s="1314">
        <f t="shared" si="4"/>
        <v>0</v>
      </c>
      <c r="J39" s="1315">
        <f t="shared" si="4"/>
        <v>0</v>
      </c>
      <c r="K39" s="1320" t="e">
        <f t="shared" si="3"/>
        <v>#DIV/0!</v>
      </c>
    </row>
    <row r="40" spans="1:11" ht="12" customHeight="1">
      <c r="A40" s="1325" t="s">
        <v>573</v>
      </c>
      <c r="B40" s="1332" t="s">
        <v>2990</v>
      </c>
      <c r="C40" s="1333"/>
      <c r="D40" s="1333"/>
      <c r="E40" s="1376" t="e">
        <f t="shared" si="1"/>
        <v>#DIV/0!</v>
      </c>
      <c r="F40" s="1334"/>
      <c r="G40" s="1334"/>
      <c r="H40" s="1376" t="e">
        <f t="shared" si="2"/>
        <v>#DIV/0!</v>
      </c>
      <c r="I40" s="1314">
        <f t="shared" si="4"/>
        <v>0</v>
      </c>
      <c r="J40" s="1315">
        <f t="shared" si="4"/>
        <v>0</v>
      </c>
      <c r="K40" s="1320" t="e">
        <f t="shared" si="3"/>
        <v>#DIV/0!</v>
      </c>
    </row>
    <row r="41" spans="1:11" ht="15" customHeight="1">
      <c r="A41" s="1325" t="s">
        <v>2991</v>
      </c>
      <c r="B41" s="1332" t="s">
        <v>2992</v>
      </c>
      <c r="C41" s="1333"/>
      <c r="D41" s="1333"/>
      <c r="E41" s="1376" t="e">
        <f t="shared" si="1"/>
        <v>#DIV/0!</v>
      </c>
      <c r="F41" s="1334"/>
      <c r="G41" s="1334"/>
      <c r="H41" s="1376" t="e">
        <f t="shared" si="2"/>
        <v>#DIV/0!</v>
      </c>
      <c r="I41" s="1314">
        <f t="shared" si="4"/>
        <v>0</v>
      </c>
      <c r="J41" s="1315">
        <f t="shared" si="4"/>
        <v>0</v>
      </c>
      <c r="K41" s="1320" t="e">
        <f t="shared" si="3"/>
        <v>#DIV/0!</v>
      </c>
    </row>
    <row r="42" spans="1:11" ht="15" customHeight="1">
      <c r="A42" s="1325" t="s">
        <v>2993</v>
      </c>
      <c r="B42" s="1332" t="s">
        <v>2994</v>
      </c>
      <c r="C42" s="1333"/>
      <c r="D42" s="1333"/>
      <c r="E42" s="1376" t="e">
        <f t="shared" si="1"/>
        <v>#DIV/0!</v>
      </c>
      <c r="F42" s="1334"/>
      <c r="G42" s="1334"/>
      <c r="H42" s="1376" t="e">
        <f t="shared" si="2"/>
        <v>#DIV/0!</v>
      </c>
      <c r="I42" s="1314">
        <f t="shared" si="4"/>
        <v>0</v>
      </c>
      <c r="J42" s="1315">
        <f t="shared" si="4"/>
        <v>0</v>
      </c>
      <c r="K42" s="1320" t="e">
        <f t="shared" si="3"/>
        <v>#DIV/0!</v>
      </c>
    </row>
    <row r="43" spans="1:11">
      <c r="A43" s="1365" t="s">
        <v>2995</v>
      </c>
      <c r="B43" s="1335"/>
      <c r="C43" s="1339">
        <f>SUM(C31:C42)</f>
        <v>0</v>
      </c>
      <c r="D43" s="1339">
        <f>SUM(D31:D42)</f>
        <v>0</v>
      </c>
      <c r="E43" s="1320" t="e">
        <f t="shared" si="1"/>
        <v>#DIV/0!</v>
      </c>
      <c r="F43" s="1339">
        <f>SUM(F31:F42)</f>
        <v>0</v>
      </c>
      <c r="G43" s="1339">
        <f>SUM(G31:G42)</f>
        <v>0</v>
      </c>
      <c r="H43" s="1320" t="e">
        <f t="shared" si="2"/>
        <v>#DIV/0!</v>
      </c>
      <c r="I43" s="1314">
        <f t="shared" si="4"/>
        <v>0</v>
      </c>
      <c r="J43" s="1315">
        <f t="shared" si="4"/>
        <v>0</v>
      </c>
      <c r="K43" s="1320" t="e">
        <f t="shared" si="3"/>
        <v>#DIV/0!</v>
      </c>
    </row>
    <row r="44" spans="1:11">
      <c r="A44" s="1426" t="s">
        <v>2996</v>
      </c>
      <c r="B44" s="1338"/>
      <c r="C44" s="1341">
        <f>SUM(C29+C43)</f>
        <v>169</v>
      </c>
      <c r="D44" s="1341">
        <f>SUM(D29+D43)</f>
        <v>486</v>
      </c>
      <c r="E44" s="1320">
        <f t="shared" si="1"/>
        <v>287.5739644970414</v>
      </c>
      <c r="F44" s="1341">
        <f>SUM(F29+F43)</f>
        <v>10599</v>
      </c>
      <c r="G44" s="1341">
        <f>SUM(G29+G43)</f>
        <v>10478</v>
      </c>
      <c r="H44" s="1320">
        <f t="shared" si="2"/>
        <v>98.858382866308148</v>
      </c>
      <c r="I44" s="1314">
        <f>C44+F44</f>
        <v>10768</v>
      </c>
      <c r="J44" s="1315">
        <f>D44+G44</f>
        <v>10964</v>
      </c>
      <c r="K44" s="1320">
        <f t="shared" si="3"/>
        <v>101.82020802377414</v>
      </c>
    </row>
    <row r="45" spans="1:11" ht="18.75" customHeight="1">
      <c r="A45" s="1861" t="s">
        <v>2997</v>
      </c>
      <c r="B45" s="1861"/>
      <c r="C45" s="1861"/>
      <c r="D45" s="1861"/>
      <c r="E45" s="1861"/>
      <c r="F45" s="1861"/>
      <c r="G45" s="1861"/>
      <c r="H45" s="1861"/>
      <c r="I45" s="1861"/>
      <c r="J45" s="1861"/>
    </row>
    <row r="46" spans="1:11" ht="28.5" customHeight="1">
      <c r="A46" s="1861" t="s">
        <v>1955</v>
      </c>
      <c r="B46" s="1861"/>
      <c r="C46" s="1861"/>
      <c r="D46" s="1861"/>
      <c r="E46" s="1861"/>
      <c r="F46" s="1861"/>
      <c r="G46" s="1861"/>
      <c r="H46" s="1861"/>
      <c r="I46" s="1861"/>
      <c r="J46" s="1861"/>
    </row>
    <row r="47" spans="1:11" ht="14.25">
      <c r="A47" s="84"/>
      <c r="B47" s="98"/>
      <c r="C47" s="98"/>
      <c r="D47" s="98"/>
      <c r="E47" s="98"/>
      <c r="F47" s="96"/>
      <c r="G47" s="96"/>
      <c r="H47" s="96"/>
      <c r="I47" s="1287"/>
      <c r="J47" s="96"/>
    </row>
  </sheetData>
  <mergeCells count="8">
    <mergeCell ref="A46:J46"/>
    <mergeCell ref="A45:J45"/>
    <mergeCell ref="A7:A8"/>
    <mergeCell ref="B7:B8"/>
    <mergeCell ref="C7:E7"/>
    <mergeCell ref="F7:H7"/>
    <mergeCell ref="I7:K7"/>
    <mergeCell ref="A29:B29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80"/>
  <sheetViews>
    <sheetView topLeftCell="A4" workbookViewId="0">
      <selection activeCell="M12" sqref="M12"/>
    </sheetView>
  </sheetViews>
  <sheetFormatPr defaultColWidth="9.140625" defaultRowHeight="12.75"/>
  <cols>
    <col min="1" max="1" width="12.7109375" customWidth="1"/>
    <col min="2" max="2" width="40.5703125" customWidth="1"/>
    <col min="3" max="3" width="10.42578125" customWidth="1"/>
    <col min="4" max="4" width="8.85546875" customWidth="1"/>
    <col min="5" max="5" width="10.5703125" customWidth="1"/>
    <col min="6" max="6" width="9.28515625" customWidth="1"/>
    <col min="7" max="7" width="9" customWidth="1"/>
    <col min="8" max="8" width="10.42578125" customWidth="1"/>
    <col min="9" max="9" width="9.140625" customWidth="1"/>
    <col min="11" max="11" width="10.28515625" customWidth="1"/>
  </cols>
  <sheetData>
    <row r="1" spans="1:11" ht="15.75">
      <c r="A1" s="1344"/>
      <c r="B1" s="1345" t="s">
        <v>914</v>
      </c>
      <c r="C1" s="1346" t="s">
        <v>691</v>
      </c>
      <c r="D1" s="1347"/>
      <c r="E1" s="1347"/>
      <c r="F1" s="1347"/>
      <c r="G1" s="1348"/>
      <c r="H1" s="1348"/>
      <c r="I1" s="1349"/>
      <c r="J1" s="90"/>
    </row>
    <row r="2" spans="1:11" ht="14.25">
      <c r="A2" s="1344"/>
      <c r="B2" s="1345" t="s">
        <v>916</v>
      </c>
      <c r="C2" s="1350">
        <v>6113079</v>
      </c>
      <c r="D2" s="1348"/>
      <c r="E2" s="1348"/>
      <c r="F2" s="1348"/>
      <c r="G2" s="1348"/>
      <c r="H2" s="1348"/>
      <c r="I2" s="1349"/>
      <c r="J2" s="90"/>
    </row>
    <row r="3" spans="1:11">
      <c r="A3" s="1344"/>
      <c r="B3" s="1345"/>
      <c r="C3" s="1297" t="s">
        <v>365</v>
      </c>
      <c r="D3" s="1348"/>
      <c r="E3" s="1348"/>
      <c r="F3" s="1348"/>
      <c r="G3" s="1348"/>
      <c r="H3" s="1348"/>
      <c r="I3" s="1349"/>
      <c r="J3" s="90"/>
    </row>
    <row r="4" spans="1:11" ht="14.25">
      <c r="A4" s="1344"/>
      <c r="B4" s="1345" t="s">
        <v>918</v>
      </c>
      <c r="C4" s="1351" t="s">
        <v>904</v>
      </c>
      <c r="D4" s="1352"/>
      <c r="E4" s="1352"/>
      <c r="F4" s="1352"/>
      <c r="G4" s="1352"/>
      <c r="H4" s="1352"/>
      <c r="I4" s="1353"/>
      <c r="J4" s="90"/>
    </row>
    <row r="5" spans="1:11" ht="15.75">
      <c r="A5" s="1344"/>
      <c r="B5" s="1345" t="s">
        <v>692</v>
      </c>
      <c r="C5" s="1354" t="s">
        <v>4901</v>
      </c>
      <c r="D5" s="1355"/>
      <c r="E5" s="1355"/>
      <c r="F5" s="1355"/>
      <c r="G5" s="1352"/>
      <c r="H5" s="1352"/>
      <c r="I5" s="1353"/>
      <c r="J5" s="90"/>
    </row>
    <row r="6" spans="1:11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41.2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41.2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736"/>
    </row>
    <row r="10" spans="1:11" ht="18" customHeight="1">
      <c r="A10" s="1325"/>
      <c r="B10" s="1316"/>
      <c r="C10" s="1326"/>
      <c r="D10" s="1326"/>
      <c r="E10" s="1326"/>
      <c r="F10" s="1313"/>
      <c r="G10" s="1324"/>
      <c r="H10" s="1324"/>
      <c r="I10" s="1324"/>
      <c r="J10" s="1324"/>
      <c r="K10" s="1309"/>
    </row>
    <row r="11" spans="1:11" ht="18" customHeight="1">
      <c r="A11" s="1325"/>
      <c r="B11" s="1326"/>
      <c r="C11" s="1326"/>
      <c r="D11" s="1326"/>
      <c r="E11" s="1326"/>
      <c r="F11" s="1313"/>
      <c r="G11" s="1324"/>
      <c r="H11" s="1324"/>
      <c r="I11" s="1324"/>
      <c r="J11" s="1324"/>
      <c r="K11" s="1309"/>
    </row>
    <row r="12" spans="1:11" ht="18" customHeight="1">
      <c r="A12" s="1325"/>
      <c r="B12" s="1401" t="s">
        <v>80</v>
      </c>
      <c r="C12" s="1326"/>
      <c r="D12" s="1326"/>
      <c r="E12" s="1326"/>
      <c r="F12" s="1313"/>
      <c r="G12" s="1324"/>
      <c r="H12" s="1324"/>
      <c r="I12" s="1324"/>
      <c r="J12" s="1324"/>
      <c r="K12" s="1309"/>
    </row>
    <row r="13" spans="1:11">
      <c r="A13" s="1310" t="s">
        <v>4902</v>
      </c>
      <c r="B13" s="1311" t="s">
        <v>4903</v>
      </c>
      <c r="C13" s="1317"/>
      <c r="D13" s="1317"/>
      <c r="E13" s="1318" t="e">
        <f>SUM(D13/C13*100)</f>
        <v>#DIV/0!</v>
      </c>
      <c r="F13" s="1319">
        <v>14</v>
      </c>
      <c r="G13" s="1319">
        <v>6</v>
      </c>
      <c r="H13" s="1318">
        <f>SUM(G13/F13*100)</f>
        <v>42.857142857142854</v>
      </c>
      <c r="I13" s="1314">
        <f t="shared" ref="I13:J37" si="0">C13+F13</f>
        <v>14</v>
      </c>
      <c r="J13" s="1314">
        <f t="shared" si="0"/>
        <v>6</v>
      </c>
      <c r="K13" s="1328">
        <f>SUM(J13/I13*100)</f>
        <v>42.857142857142854</v>
      </c>
    </row>
    <row r="14" spans="1:11">
      <c r="A14" s="1310" t="s">
        <v>4904</v>
      </c>
      <c r="B14" s="1311" t="s">
        <v>4905</v>
      </c>
      <c r="C14" s="1317"/>
      <c r="D14" s="1317"/>
      <c r="E14" s="1318" t="e">
        <f t="shared" ref="E14:E72" si="1">SUM(D14/C14*100)</f>
        <v>#DIV/0!</v>
      </c>
      <c r="F14" s="1319">
        <v>52</v>
      </c>
      <c r="G14" s="1319">
        <v>99</v>
      </c>
      <c r="H14" s="1318">
        <f t="shared" ref="H14:H72" si="2">SUM(G14/F14*100)</f>
        <v>190.38461538461539</v>
      </c>
      <c r="I14" s="1314">
        <f t="shared" si="0"/>
        <v>52</v>
      </c>
      <c r="J14" s="1314">
        <f t="shared" si="0"/>
        <v>99</v>
      </c>
      <c r="K14" s="1328">
        <f t="shared" ref="K14:K72" si="3">SUM(J14/I14*100)</f>
        <v>190.38461538461539</v>
      </c>
    </row>
    <row r="15" spans="1:11">
      <c r="A15" s="1310" t="s">
        <v>4906</v>
      </c>
      <c r="B15" s="1311" t="s">
        <v>4907</v>
      </c>
      <c r="C15" s="1317"/>
      <c r="D15" s="1317"/>
      <c r="E15" s="1318" t="e">
        <f t="shared" si="1"/>
        <v>#DIV/0!</v>
      </c>
      <c r="F15" s="1319">
        <v>1183</v>
      </c>
      <c r="G15" s="1319">
        <v>827</v>
      </c>
      <c r="H15" s="1318">
        <f t="shared" si="2"/>
        <v>69.907016060862219</v>
      </c>
      <c r="I15" s="1314">
        <f t="shared" si="0"/>
        <v>1183</v>
      </c>
      <c r="J15" s="1314">
        <f t="shared" si="0"/>
        <v>827</v>
      </c>
      <c r="K15" s="1328">
        <f t="shared" si="3"/>
        <v>69.907016060862219</v>
      </c>
    </row>
    <row r="16" spans="1:11">
      <c r="A16" s="1310" t="s">
        <v>1983</v>
      </c>
      <c r="B16" s="1311" t="s">
        <v>4908</v>
      </c>
      <c r="C16" s="1317"/>
      <c r="D16" s="1317"/>
      <c r="E16" s="1318" t="e">
        <f t="shared" si="1"/>
        <v>#DIV/0!</v>
      </c>
      <c r="F16" s="1319">
        <v>112</v>
      </c>
      <c r="G16" s="1319">
        <v>101</v>
      </c>
      <c r="H16" s="1318">
        <f t="shared" si="2"/>
        <v>90.178571428571431</v>
      </c>
      <c r="I16" s="1314">
        <f t="shared" si="0"/>
        <v>112</v>
      </c>
      <c r="J16" s="1314">
        <f t="shared" si="0"/>
        <v>101</v>
      </c>
      <c r="K16" s="1328">
        <f t="shared" si="3"/>
        <v>90.178571428571431</v>
      </c>
    </row>
    <row r="17" spans="1:11">
      <c r="A17" s="1310" t="s">
        <v>4909</v>
      </c>
      <c r="B17" s="1311" t="s">
        <v>4910</v>
      </c>
      <c r="C17" s="1317"/>
      <c r="D17" s="1317"/>
      <c r="E17" s="1318" t="e">
        <f t="shared" si="1"/>
        <v>#DIV/0!</v>
      </c>
      <c r="F17" s="1319">
        <v>112</v>
      </c>
      <c r="G17" s="1319">
        <v>103</v>
      </c>
      <c r="H17" s="1318">
        <f t="shared" si="2"/>
        <v>91.964285714285708</v>
      </c>
      <c r="I17" s="1314">
        <f t="shared" si="0"/>
        <v>112</v>
      </c>
      <c r="J17" s="1314">
        <f t="shared" si="0"/>
        <v>103</v>
      </c>
      <c r="K17" s="1328">
        <f t="shared" si="3"/>
        <v>91.964285714285708</v>
      </c>
    </row>
    <row r="18" spans="1:11">
      <c r="A18" s="1310" t="s">
        <v>1858</v>
      </c>
      <c r="B18" s="1311" t="s">
        <v>1843</v>
      </c>
      <c r="C18" s="1317"/>
      <c r="D18" s="1317"/>
      <c r="E18" s="1318" t="e">
        <f t="shared" si="1"/>
        <v>#DIV/0!</v>
      </c>
      <c r="F18" s="1319">
        <v>53</v>
      </c>
      <c r="G18" s="1319">
        <v>45</v>
      </c>
      <c r="H18" s="1318">
        <f t="shared" si="2"/>
        <v>84.905660377358487</v>
      </c>
      <c r="I18" s="1314">
        <f t="shared" si="0"/>
        <v>53</v>
      </c>
      <c r="J18" s="1314">
        <f t="shared" si="0"/>
        <v>45</v>
      </c>
      <c r="K18" s="1328">
        <f t="shared" si="3"/>
        <v>84.905660377358487</v>
      </c>
    </row>
    <row r="19" spans="1:11" ht="25.5">
      <c r="A19" s="1310" t="s">
        <v>4911</v>
      </c>
      <c r="B19" s="1311" t="s">
        <v>4912</v>
      </c>
      <c r="C19" s="1317"/>
      <c r="D19" s="1317"/>
      <c r="E19" s="1318" t="e">
        <f t="shared" si="1"/>
        <v>#DIV/0!</v>
      </c>
      <c r="F19" s="1319">
        <v>667</v>
      </c>
      <c r="G19" s="1319">
        <v>373</v>
      </c>
      <c r="H19" s="1318">
        <f t="shared" si="2"/>
        <v>55.922038980509747</v>
      </c>
      <c r="I19" s="1314">
        <f t="shared" si="0"/>
        <v>667</v>
      </c>
      <c r="J19" s="1314">
        <f t="shared" si="0"/>
        <v>373</v>
      </c>
      <c r="K19" s="1328">
        <f t="shared" si="3"/>
        <v>55.922038980509747</v>
      </c>
    </row>
    <row r="20" spans="1:11" ht="25.5">
      <c r="A20" s="1310" t="s">
        <v>4913</v>
      </c>
      <c r="B20" s="1311" t="s">
        <v>4914</v>
      </c>
      <c r="C20" s="1317"/>
      <c r="D20" s="1317"/>
      <c r="E20" s="1318" t="e">
        <f t="shared" si="1"/>
        <v>#DIV/0!</v>
      </c>
      <c r="F20" s="1319">
        <v>480</v>
      </c>
      <c r="G20" s="1319">
        <v>153</v>
      </c>
      <c r="H20" s="1318">
        <f t="shared" si="2"/>
        <v>31.874999999999996</v>
      </c>
      <c r="I20" s="1314">
        <f t="shared" si="0"/>
        <v>480</v>
      </c>
      <c r="J20" s="1314">
        <f t="shared" si="0"/>
        <v>153</v>
      </c>
      <c r="K20" s="1328">
        <f t="shared" si="3"/>
        <v>31.874999999999996</v>
      </c>
    </row>
    <row r="21" spans="1:11">
      <c r="A21" s="1310" t="s">
        <v>4915</v>
      </c>
      <c r="B21" s="1311" t="s">
        <v>4916</v>
      </c>
      <c r="C21" s="1317"/>
      <c r="D21" s="1317"/>
      <c r="E21" s="1318" t="e">
        <f t="shared" si="1"/>
        <v>#DIV/0!</v>
      </c>
      <c r="F21" s="1319">
        <v>543</v>
      </c>
      <c r="G21" s="1319">
        <v>549</v>
      </c>
      <c r="H21" s="1318">
        <f t="shared" si="2"/>
        <v>101.10497237569061</v>
      </c>
      <c r="I21" s="1314">
        <f t="shared" si="0"/>
        <v>543</v>
      </c>
      <c r="J21" s="1314">
        <f t="shared" si="0"/>
        <v>549</v>
      </c>
      <c r="K21" s="1328">
        <f t="shared" si="3"/>
        <v>101.10497237569061</v>
      </c>
    </row>
    <row r="22" spans="1:11">
      <c r="A22" s="1310" t="s">
        <v>4917</v>
      </c>
      <c r="B22" s="1311" t="s">
        <v>4918</v>
      </c>
      <c r="C22" s="1317"/>
      <c r="D22" s="1317"/>
      <c r="E22" s="1318" t="e">
        <f t="shared" si="1"/>
        <v>#DIV/0!</v>
      </c>
      <c r="F22" s="1319">
        <v>250</v>
      </c>
      <c r="G22" s="1319">
        <v>200</v>
      </c>
      <c r="H22" s="1318">
        <f t="shared" si="2"/>
        <v>80</v>
      </c>
      <c r="I22" s="1314">
        <f t="shared" si="0"/>
        <v>250</v>
      </c>
      <c r="J22" s="1314">
        <f t="shared" si="0"/>
        <v>200</v>
      </c>
      <c r="K22" s="1328">
        <f t="shared" si="3"/>
        <v>80</v>
      </c>
    </row>
    <row r="23" spans="1:11">
      <c r="A23" s="1310" t="s">
        <v>4919</v>
      </c>
      <c r="B23" s="1311" t="s">
        <v>4920</v>
      </c>
      <c r="C23" s="1317"/>
      <c r="D23" s="1317"/>
      <c r="E23" s="1318" t="e">
        <f t="shared" si="1"/>
        <v>#DIV/0!</v>
      </c>
      <c r="F23" s="1319">
        <v>239</v>
      </c>
      <c r="G23" s="1319">
        <v>95</v>
      </c>
      <c r="H23" s="1318">
        <f t="shared" si="2"/>
        <v>39.748953974895393</v>
      </c>
      <c r="I23" s="1314">
        <f t="shared" si="0"/>
        <v>239</v>
      </c>
      <c r="J23" s="1314">
        <f t="shared" si="0"/>
        <v>95</v>
      </c>
      <c r="K23" s="1328">
        <f t="shared" si="3"/>
        <v>39.748953974895393</v>
      </c>
    </row>
    <row r="24" spans="1:11">
      <c r="A24" s="1310" t="s">
        <v>4921</v>
      </c>
      <c r="B24" s="1311" t="s">
        <v>4922</v>
      </c>
      <c r="C24" s="1317"/>
      <c r="D24" s="1317"/>
      <c r="E24" s="1318" t="e">
        <f t="shared" si="1"/>
        <v>#DIV/0!</v>
      </c>
      <c r="F24" s="1319">
        <v>155</v>
      </c>
      <c r="G24" s="1319">
        <v>200</v>
      </c>
      <c r="H24" s="1318">
        <f t="shared" si="2"/>
        <v>129.03225806451613</v>
      </c>
      <c r="I24" s="1314">
        <f t="shared" si="0"/>
        <v>155</v>
      </c>
      <c r="J24" s="1314">
        <f t="shared" si="0"/>
        <v>200</v>
      </c>
      <c r="K24" s="1328">
        <f t="shared" si="3"/>
        <v>129.03225806451613</v>
      </c>
    </row>
    <row r="25" spans="1:11">
      <c r="A25" s="1310" t="s">
        <v>4923</v>
      </c>
      <c r="B25" s="1311" t="s">
        <v>4924</v>
      </c>
      <c r="C25" s="1317"/>
      <c r="D25" s="1317"/>
      <c r="E25" s="1318" t="e">
        <f t="shared" si="1"/>
        <v>#DIV/0!</v>
      </c>
      <c r="F25" s="1319">
        <v>332</v>
      </c>
      <c r="G25" s="1319">
        <v>166</v>
      </c>
      <c r="H25" s="1318">
        <f t="shared" si="2"/>
        <v>50</v>
      </c>
      <c r="I25" s="1314">
        <f t="shared" si="0"/>
        <v>332</v>
      </c>
      <c r="J25" s="1314">
        <f t="shared" si="0"/>
        <v>166</v>
      </c>
      <c r="K25" s="1328">
        <f t="shared" si="3"/>
        <v>50</v>
      </c>
    </row>
    <row r="26" spans="1:11">
      <c r="A26" s="1310" t="s">
        <v>4925</v>
      </c>
      <c r="B26" s="1311" t="s">
        <v>4926</v>
      </c>
      <c r="C26" s="1317"/>
      <c r="D26" s="1317"/>
      <c r="E26" s="1318" t="e">
        <f t="shared" si="1"/>
        <v>#DIV/0!</v>
      </c>
      <c r="F26" s="1319">
        <v>83</v>
      </c>
      <c r="G26" s="1319">
        <v>110</v>
      </c>
      <c r="H26" s="1318">
        <f t="shared" si="2"/>
        <v>132.53012048192772</v>
      </c>
      <c r="I26" s="1314">
        <f t="shared" si="0"/>
        <v>83</v>
      </c>
      <c r="J26" s="1314">
        <f t="shared" si="0"/>
        <v>110</v>
      </c>
      <c r="K26" s="1328">
        <f t="shared" si="3"/>
        <v>132.53012048192772</v>
      </c>
    </row>
    <row r="27" spans="1:11">
      <c r="A27" s="1310" t="s">
        <v>4927</v>
      </c>
      <c r="B27" s="1311" t="s">
        <v>4928</v>
      </c>
      <c r="C27" s="1317"/>
      <c r="D27" s="1317"/>
      <c r="E27" s="1318" t="e">
        <f t="shared" si="1"/>
        <v>#DIV/0!</v>
      </c>
      <c r="F27" s="1319">
        <v>332</v>
      </c>
      <c r="G27" s="1319">
        <v>178</v>
      </c>
      <c r="H27" s="1318">
        <f t="shared" si="2"/>
        <v>53.614457831325304</v>
      </c>
      <c r="I27" s="1314">
        <f t="shared" si="0"/>
        <v>332</v>
      </c>
      <c r="J27" s="1314">
        <f t="shared" si="0"/>
        <v>178</v>
      </c>
      <c r="K27" s="1328">
        <f t="shared" si="3"/>
        <v>53.614457831325304</v>
      </c>
    </row>
    <row r="28" spans="1:11">
      <c r="A28" s="1310" t="s">
        <v>4929</v>
      </c>
      <c r="B28" s="1311" t="s">
        <v>4930</v>
      </c>
      <c r="C28" s="1317"/>
      <c r="D28" s="1317"/>
      <c r="E28" s="1318" t="e">
        <f t="shared" si="1"/>
        <v>#DIV/0!</v>
      </c>
      <c r="F28" s="1319">
        <v>34</v>
      </c>
      <c r="G28" s="1319">
        <v>26</v>
      </c>
      <c r="H28" s="1318">
        <f t="shared" si="2"/>
        <v>76.470588235294116</v>
      </c>
      <c r="I28" s="1314">
        <f t="shared" si="0"/>
        <v>34</v>
      </c>
      <c r="J28" s="1314">
        <f t="shared" si="0"/>
        <v>26</v>
      </c>
      <c r="K28" s="1328">
        <f t="shared" si="3"/>
        <v>76.470588235294116</v>
      </c>
    </row>
    <row r="29" spans="1:11">
      <c r="A29" s="1310" t="s">
        <v>4931</v>
      </c>
      <c r="B29" s="1311" t="s">
        <v>4932</v>
      </c>
      <c r="C29" s="1317"/>
      <c r="D29" s="1317"/>
      <c r="E29" s="1318" t="e">
        <f t="shared" si="1"/>
        <v>#DIV/0!</v>
      </c>
      <c r="F29" s="1319">
        <v>33</v>
      </c>
      <c r="G29" s="1319">
        <v>16</v>
      </c>
      <c r="H29" s="1318">
        <f t="shared" si="2"/>
        <v>48.484848484848484</v>
      </c>
      <c r="I29" s="1314">
        <f t="shared" si="0"/>
        <v>33</v>
      </c>
      <c r="J29" s="1314">
        <f t="shared" si="0"/>
        <v>16</v>
      </c>
      <c r="K29" s="1328">
        <f t="shared" si="3"/>
        <v>48.484848484848484</v>
      </c>
    </row>
    <row r="30" spans="1:11">
      <c r="A30" s="1310" t="s">
        <v>4933</v>
      </c>
      <c r="B30" s="1311" t="s">
        <v>4934</v>
      </c>
      <c r="C30" s="1317"/>
      <c r="D30" s="1317"/>
      <c r="E30" s="1318" t="e">
        <f t="shared" si="1"/>
        <v>#DIV/0!</v>
      </c>
      <c r="F30" s="1319">
        <v>7</v>
      </c>
      <c r="G30" s="1319">
        <v>6</v>
      </c>
      <c r="H30" s="1318">
        <f t="shared" si="2"/>
        <v>85.714285714285708</v>
      </c>
      <c r="I30" s="1314">
        <f t="shared" si="0"/>
        <v>7</v>
      </c>
      <c r="J30" s="1314">
        <f t="shared" si="0"/>
        <v>6</v>
      </c>
      <c r="K30" s="1328">
        <f t="shared" si="3"/>
        <v>85.714285714285708</v>
      </c>
    </row>
    <row r="31" spans="1:11">
      <c r="A31" s="1310" t="s">
        <v>4935</v>
      </c>
      <c r="B31" s="1311" t="s">
        <v>4936</v>
      </c>
      <c r="C31" s="1317"/>
      <c r="D31" s="1317"/>
      <c r="E31" s="1318" t="e">
        <f t="shared" si="1"/>
        <v>#DIV/0!</v>
      </c>
      <c r="F31" s="1319">
        <v>1</v>
      </c>
      <c r="G31" s="1319"/>
      <c r="H31" s="1318">
        <f t="shared" si="2"/>
        <v>0</v>
      </c>
      <c r="I31" s="1314">
        <f t="shared" si="0"/>
        <v>1</v>
      </c>
      <c r="J31" s="1314">
        <f t="shared" si="0"/>
        <v>0</v>
      </c>
      <c r="K31" s="1328">
        <f t="shared" si="3"/>
        <v>0</v>
      </c>
    </row>
    <row r="32" spans="1:11">
      <c r="A32" s="1310" t="s">
        <v>4937</v>
      </c>
      <c r="B32" s="1311" t="s">
        <v>4938</v>
      </c>
      <c r="C32" s="1317"/>
      <c r="D32" s="1317"/>
      <c r="E32" s="1318" t="e">
        <f t="shared" si="1"/>
        <v>#DIV/0!</v>
      </c>
      <c r="F32" s="1319">
        <v>1</v>
      </c>
      <c r="G32" s="1319">
        <v>1</v>
      </c>
      <c r="H32" s="1318">
        <f t="shared" si="2"/>
        <v>100</v>
      </c>
      <c r="I32" s="1314">
        <f t="shared" si="0"/>
        <v>1</v>
      </c>
      <c r="J32" s="1314">
        <f t="shared" si="0"/>
        <v>1</v>
      </c>
      <c r="K32" s="1328">
        <f t="shared" si="3"/>
        <v>100</v>
      </c>
    </row>
    <row r="33" spans="1:11">
      <c r="A33" s="1310" t="s">
        <v>4939</v>
      </c>
      <c r="B33" s="1311" t="s">
        <v>4940</v>
      </c>
      <c r="C33" s="1317"/>
      <c r="D33" s="1317"/>
      <c r="E33" s="1318" t="e">
        <f t="shared" si="1"/>
        <v>#DIV/0!</v>
      </c>
      <c r="F33" s="1319">
        <v>1</v>
      </c>
      <c r="G33" s="1319">
        <v>3</v>
      </c>
      <c r="H33" s="1318">
        <f t="shared" si="2"/>
        <v>300</v>
      </c>
      <c r="I33" s="1314">
        <f t="shared" si="0"/>
        <v>1</v>
      </c>
      <c r="J33" s="1314">
        <f t="shared" si="0"/>
        <v>3</v>
      </c>
      <c r="K33" s="1328">
        <f t="shared" si="3"/>
        <v>300</v>
      </c>
    </row>
    <row r="34" spans="1:11">
      <c r="A34" s="1310" t="s">
        <v>4941</v>
      </c>
      <c r="B34" s="1311" t="s">
        <v>4942</v>
      </c>
      <c r="C34" s="1317"/>
      <c r="D34" s="1317"/>
      <c r="E34" s="1318" t="e">
        <f t="shared" si="1"/>
        <v>#DIV/0!</v>
      </c>
      <c r="F34" s="1319">
        <v>1</v>
      </c>
      <c r="G34" s="1319"/>
      <c r="H34" s="1318">
        <f t="shared" si="2"/>
        <v>0</v>
      </c>
      <c r="I34" s="1314">
        <f t="shared" si="0"/>
        <v>1</v>
      </c>
      <c r="J34" s="1314">
        <f t="shared" si="0"/>
        <v>0</v>
      </c>
      <c r="K34" s="1328">
        <f t="shared" si="3"/>
        <v>0</v>
      </c>
    </row>
    <row r="35" spans="1:11" ht="25.5">
      <c r="A35" s="1310" t="s">
        <v>525</v>
      </c>
      <c r="B35" s="1311" t="s">
        <v>526</v>
      </c>
      <c r="C35" s="1317"/>
      <c r="D35" s="1317"/>
      <c r="E35" s="1318" t="e">
        <f t="shared" si="1"/>
        <v>#DIV/0!</v>
      </c>
      <c r="F35" s="1324">
        <v>1</v>
      </c>
      <c r="G35" s="1324"/>
      <c r="H35" s="1318">
        <f t="shared" si="2"/>
        <v>0</v>
      </c>
      <c r="I35" s="1314">
        <f t="shared" si="0"/>
        <v>1</v>
      </c>
      <c r="J35" s="1314">
        <f t="shared" si="0"/>
        <v>0</v>
      </c>
      <c r="K35" s="1328">
        <f t="shared" si="3"/>
        <v>0</v>
      </c>
    </row>
    <row r="36" spans="1:11" ht="38.25">
      <c r="A36" s="1310" t="s">
        <v>527</v>
      </c>
      <c r="B36" s="1311" t="s">
        <v>528</v>
      </c>
      <c r="C36" s="1317"/>
      <c r="D36" s="1317"/>
      <c r="E36" s="1318" t="e">
        <f t="shared" si="1"/>
        <v>#DIV/0!</v>
      </c>
      <c r="F36" s="1324">
        <v>2</v>
      </c>
      <c r="G36" s="1324"/>
      <c r="H36" s="1318">
        <f t="shared" si="2"/>
        <v>0</v>
      </c>
      <c r="I36" s="1314">
        <f t="shared" si="0"/>
        <v>2</v>
      </c>
      <c r="J36" s="1314">
        <f t="shared" si="0"/>
        <v>0</v>
      </c>
      <c r="K36" s="1328">
        <f t="shared" si="3"/>
        <v>0</v>
      </c>
    </row>
    <row r="37" spans="1:11">
      <c r="A37" s="1310" t="s">
        <v>4943</v>
      </c>
      <c r="B37" s="1311" t="s">
        <v>4944</v>
      </c>
      <c r="C37" s="1317"/>
      <c r="D37" s="1317"/>
      <c r="E37" s="1318" t="e">
        <f t="shared" si="1"/>
        <v>#DIV/0!</v>
      </c>
      <c r="F37" s="1324">
        <v>4</v>
      </c>
      <c r="G37" s="1324">
        <v>12</v>
      </c>
      <c r="H37" s="1318">
        <f t="shared" si="2"/>
        <v>300</v>
      </c>
      <c r="I37" s="1314">
        <f t="shared" si="0"/>
        <v>4</v>
      </c>
      <c r="J37" s="1314">
        <f t="shared" si="0"/>
        <v>12</v>
      </c>
      <c r="K37" s="1328">
        <f t="shared" si="3"/>
        <v>300</v>
      </c>
    </row>
    <row r="38" spans="1:11" ht="38.25">
      <c r="A38" s="1310" t="s">
        <v>4946</v>
      </c>
      <c r="B38" s="1311" t="s">
        <v>4947</v>
      </c>
      <c r="C38" s="1317"/>
      <c r="D38" s="1317"/>
      <c r="E38" s="1318" t="e">
        <f t="shared" si="1"/>
        <v>#DIV/0!</v>
      </c>
      <c r="F38" s="1324">
        <v>1</v>
      </c>
      <c r="G38" s="1324"/>
      <c r="H38" s="1318">
        <f t="shared" si="2"/>
        <v>0</v>
      </c>
      <c r="I38" s="1314">
        <f t="shared" ref="I38:J57" si="4">C38+F38</f>
        <v>1</v>
      </c>
      <c r="J38" s="1314">
        <f t="shared" si="4"/>
        <v>0</v>
      </c>
      <c r="K38" s="1328">
        <f t="shared" si="3"/>
        <v>0</v>
      </c>
    </row>
    <row r="39" spans="1:11" ht="25.5">
      <c r="A39" s="1310" t="s">
        <v>4948</v>
      </c>
      <c r="B39" s="1311" t="s">
        <v>4949</v>
      </c>
      <c r="C39" s="1317"/>
      <c r="D39" s="1317"/>
      <c r="E39" s="1318" t="e">
        <f t="shared" si="1"/>
        <v>#DIV/0!</v>
      </c>
      <c r="F39" s="1324">
        <v>133</v>
      </c>
      <c r="G39" s="1324">
        <v>65</v>
      </c>
      <c r="H39" s="1318">
        <f t="shared" si="2"/>
        <v>48.872180451127818</v>
      </c>
      <c r="I39" s="1314">
        <f t="shared" si="4"/>
        <v>133</v>
      </c>
      <c r="J39" s="1314">
        <f t="shared" si="4"/>
        <v>65</v>
      </c>
      <c r="K39" s="1328">
        <f t="shared" si="3"/>
        <v>48.872180451127818</v>
      </c>
    </row>
    <row r="40" spans="1:11">
      <c r="A40" s="1310" t="s">
        <v>531</v>
      </c>
      <c r="B40" s="1311" t="s">
        <v>532</v>
      </c>
      <c r="C40" s="1317"/>
      <c r="D40" s="1317"/>
      <c r="E40" s="1318" t="e">
        <f t="shared" si="1"/>
        <v>#DIV/0!</v>
      </c>
      <c r="F40" s="1324">
        <v>96</v>
      </c>
      <c r="G40" s="1324">
        <v>83</v>
      </c>
      <c r="H40" s="1318">
        <f t="shared" si="2"/>
        <v>86.458333333333343</v>
      </c>
      <c r="I40" s="1314">
        <f t="shared" si="4"/>
        <v>96</v>
      </c>
      <c r="J40" s="1314">
        <f t="shared" si="4"/>
        <v>83</v>
      </c>
      <c r="K40" s="1328">
        <f t="shared" si="3"/>
        <v>86.458333333333343</v>
      </c>
    </row>
    <row r="41" spans="1:11">
      <c r="A41" s="1310" t="s">
        <v>4950</v>
      </c>
      <c r="B41" s="1311" t="s">
        <v>4951</v>
      </c>
      <c r="C41" s="1317"/>
      <c r="D41" s="1317"/>
      <c r="E41" s="1318" t="e">
        <f t="shared" si="1"/>
        <v>#DIV/0!</v>
      </c>
      <c r="F41" s="1324">
        <v>185</v>
      </c>
      <c r="G41" s="1324"/>
      <c r="H41" s="1318">
        <f t="shared" si="2"/>
        <v>0</v>
      </c>
      <c r="I41" s="1314">
        <f t="shared" si="4"/>
        <v>185</v>
      </c>
      <c r="J41" s="1314">
        <f t="shared" si="4"/>
        <v>0</v>
      </c>
      <c r="K41" s="1328">
        <f t="shared" si="3"/>
        <v>0</v>
      </c>
    </row>
    <row r="42" spans="1:11" ht="25.5">
      <c r="A42" s="1310" t="s">
        <v>4299</v>
      </c>
      <c r="B42" s="1311" t="s">
        <v>4952</v>
      </c>
      <c r="C42" s="1317"/>
      <c r="D42" s="1317"/>
      <c r="E42" s="1318" t="e">
        <f t="shared" si="1"/>
        <v>#DIV/0!</v>
      </c>
      <c r="F42" s="1324">
        <v>85</v>
      </c>
      <c r="G42" s="1324">
        <v>33</v>
      </c>
      <c r="H42" s="1318">
        <f t="shared" si="2"/>
        <v>38.82352941176471</v>
      </c>
      <c r="I42" s="1314">
        <f t="shared" si="4"/>
        <v>85</v>
      </c>
      <c r="J42" s="1314">
        <f t="shared" si="4"/>
        <v>33</v>
      </c>
      <c r="K42" s="1328">
        <f t="shared" si="3"/>
        <v>38.82352941176471</v>
      </c>
    </row>
    <row r="43" spans="1:11">
      <c r="A43" s="1310" t="s">
        <v>536</v>
      </c>
      <c r="B43" s="1311" t="s">
        <v>537</v>
      </c>
      <c r="C43" s="1317"/>
      <c r="D43" s="1317"/>
      <c r="E43" s="1318" t="e">
        <f t="shared" si="1"/>
        <v>#DIV/0!</v>
      </c>
      <c r="F43" s="1324">
        <v>4</v>
      </c>
      <c r="G43" s="1324">
        <v>5</v>
      </c>
      <c r="H43" s="1318">
        <f t="shared" si="2"/>
        <v>125</v>
      </c>
      <c r="I43" s="1314">
        <f t="shared" si="4"/>
        <v>4</v>
      </c>
      <c r="J43" s="1314">
        <f t="shared" si="4"/>
        <v>5</v>
      </c>
      <c r="K43" s="1328">
        <f t="shared" si="3"/>
        <v>125</v>
      </c>
    </row>
    <row r="44" spans="1:11" ht="25.5">
      <c r="A44" s="1310" t="s">
        <v>4253</v>
      </c>
      <c r="B44" s="1311" t="s">
        <v>1239</v>
      </c>
      <c r="C44" s="1317"/>
      <c r="D44" s="1317"/>
      <c r="E44" s="1318" t="e">
        <f t="shared" si="1"/>
        <v>#DIV/0!</v>
      </c>
      <c r="F44" s="1324">
        <v>1</v>
      </c>
      <c r="G44" s="1324"/>
      <c r="H44" s="1318">
        <f t="shared" si="2"/>
        <v>0</v>
      </c>
      <c r="I44" s="1314">
        <f t="shared" si="4"/>
        <v>1</v>
      </c>
      <c r="J44" s="1314">
        <f t="shared" si="4"/>
        <v>0</v>
      </c>
      <c r="K44" s="1328">
        <f t="shared" si="3"/>
        <v>0</v>
      </c>
    </row>
    <row r="45" spans="1:11" ht="25.5">
      <c r="A45" s="1310" t="s">
        <v>1240</v>
      </c>
      <c r="B45" s="1311" t="s">
        <v>4953</v>
      </c>
      <c r="C45" s="1317"/>
      <c r="D45" s="1317"/>
      <c r="E45" s="1318" t="e">
        <f t="shared" si="1"/>
        <v>#DIV/0!</v>
      </c>
      <c r="F45" s="1324">
        <v>1</v>
      </c>
      <c r="G45" s="1324"/>
      <c r="H45" s="1318">
        <f t="shared" si="2"/>
        <v>0</v>
      </c>
      <c r="I45" s="1314">
        <f t="shared" si="4"/>
        <v>1</v>
      </c>
      <c r="J45" s="1314">
        <f t="shared" si="4"/>
        <v>0</v>
      </c>
      <c r="K45" s="1328">
        <f t="shared" si="3"/>
        <v>0</v>
      </c>
    </row>
    <row r="46" spans="1:11" ht="25.5">
      <c r="A46" s="1310" t="s">
        <v>4255</v>
      </c>
      <c r="B46" s="1311" t="s">
        <v>1241</v>
      </c>
      <c r="C46" s="1317"/>
      <c r="D46" s="1317"/>
      <c r="E46" s="1318" t="e">
        <f t="shared" si="1"/>
        <v>#DIV/0!</v>
      </c>
      <c r="F46" s="1324">
        <v>1</v>
      </c>
      <c r="G46" s="1324"/>
      <c r="H46" s="1318">
        <f t="shared" si="2"/>
        <v>0</v>
      </c>
      <c r="I46" s="1314">
        <f t="shared" si="4"/>
        <v>1</v>
      </c>
      <c r="J46" s="1314">
        <f t="shared" si="4"/>
        <v>0</v>
      </c>
      <c r="K46" s="1328">
        <f t="shared" si="3"/>
        <v>0</v>
      </c>
    </row>
    <row r="47" spans="1:11">
      <c r="A47" s="1310" t="s">
        <v>4954</v>
      </c>
      <c r="B47" s="1311" t="s">
        <v>4955</v>
      </c>
      <c r="C47" s="1317"/>
      <c r="D47" s="1317"/>
      <c r="E47" s="1318" t="e">
        <f t="shared" si="1"/>
        <v>#DIV/0!</v>
      </c>
      <c r="F47" s="1324">
        <v>23</v>
      </c>
      <c r="G47" s="1324"/>
      <c r="H47" s="1318">
        <f t="shared" si="2"/>
        <v>0</v>
      </c>
      <c r="I47" s="1314">
        <f t="shared" si="4"/>
        <v>23</v>
      </c>
      <c r="J47" s="1314">
        <f t="shared" si="4"/>
        <v>0</v>
      </c>
      <c r="K47" s="1328">
        <f t="shared" si="3"/>
        <v>0</v>
      </c>
    </row>
    <row r="48" spans="1:11" ht="25.5">
      <c r="A48" s="1310" t="s">
        <v>4956</v>
      </c>
      <c r="B48" s="1311" t="s">
        <v>4957</v>
      </c>
      <c r="C48" s="1317"/>
      <c r="D48" s="1317"/>
      <c r="E48" s="1318" t="e">
        <f t="shared" si="1"/>
        <v>#DIV/0!</v>
      </c>
      <c r="F48" s="1324">
        <v>5</v>
      </c>
      <c r="G48" s="1324">
        <v>6</v>
      </c>
      <c r="H48" s="1318">
        <f t="shared" si="2"/>
        <v>120</v>
      </c>
      <c r="I48" s="1314">
        <f t="shared" si="4"/>
        <v>5</v>
      </c>
      <c r="J48" s="1314">
        <f t="shared" si="4"/>
        <v>6</v>
      </c>
      <c r="K48" s="1328">
        <f t="shared" si="3"/>
        <v>120</v>
      </c>
    </row>
    <row r="49" spans="1:11" ht="25.5">
      <c r="A49" s="1310" t="s">
        <v>1647</v>
      </c>
      <c r="B49" s="1311" t="s">
        <v>2496</v>
      </c>
      <c r="C49" s="1317"/>
      <c r="D49" s="1317"/>
      <c r="E49" s="1318" t="e">
        <f t="shared" si="1"/>
        <v>#DIV/0!</v>
      </c>
      <c r="F49" s="1324">
        <v>3</v>
      </c>
      <c r="G49" s="1324"/>
      <c r="H49" s="1318">
        <f t="shared" si="2"/>
        <v>0</v>
      </c>
      <c r="I49" s="1314">
        <f t="shared" si="4"/>
        <v>3</v>
      </c>
      <c r="J49" s="1314">
        <f t="shared" si="4"/>
        <v>0</v>
      </c>
      <c r="K49" s="1328">
        <f t="shared" si="3"/>
        <v>0</v>
      </c>
    </row>
    <row r="50" spans="1:11">
      <c r="A50" s="1310" t="s">
        <v>1856</v>
      </c>
      <c r="B50" s="1311" t="s">
        <v>1242</v>
      </c>
      <c r="C50" s="1317"/>
      <c r="D50" s="1317"/>
      <c r="E50" s="1318" t="e">
        <f t="shared" si="1"/>
        <v>#DIV/0!</v>
      </c>
      <c r="F50" s="1324">
        <v>1</v>
      </c>
      <c r="G50" s="1324"/>
      <c r="H50" s="1318">
        <f t="shared" si="2"/>
        <v>0</v>
      </c>
      <c r="I50" s="1314">
        <f t="shared" si="4"/>
        <v>1</v>
      </c>
      <c r="J50" s="1314">
        <f t="shared" si="4"/>
        <v>0</v>
      </c>
      <c r="K50" s="1328">
        <f t="shared" si="3"/>
        <v>0</v>
      </c>
    </row>
    <row r="51" spans="1:11">
      <c r="A51" s="1310" t="s">
        <v>1243</v>
      </c>
      <c r="B51" s="1311" t="s">
        <v>1244</v>
      </c>
      <c r="C51" s="1317"/>
      <c r="D51" s="1317"/>
      <c r="E51" s="1318" t="e">
        <f t="shared" si="1"/>
        <v>#DIV/0!</v>
      </c>
      <c r="F51" s="1324">
        <v>1</v>
      </c>
      <c r="G51" s="1324"/>
      <c r="H51" s="1318">
        <f t="shared" si="2"/>
        <v>0</v>
      </c>
      <c r="I51" s="1314">
        <f t="shared" si="4"/>
        <v>1</v>
      </c>
      <c r="J51" s="1314">
        <f t="shared" si="4"/>
        <v>0</v>
      </c>
      <c r="K51" s="1328">
        <f t="shared" si="3"/>
        <v>0</v>
      </c>
    </row>
    <row r="52" spans="1:11">
      <c r="A52" s="1310" t="s">
        <v>4945</v>
      </c>
      <c r="B52" s="1311" t="s">
        <v>1163</v>
      </c>
      <c r="C52" s="1317"/>
      <c r="D52" s="1317"/>
      <c r="E52" s="1318" t="e">
        <f t="shared" si="1"/>
        <v>#DIV/0!</v>
      </c>
      <c r="F52" s="1324">
        <v>1</v>
      </c>
      <c r="G52" s="1324">
        <v>1</v>
      </c>
      <c r="H52" s="1318">
        <f t="shared" si="2"/>
        <v>100</v>
      </c>
      <c r="I52" s="1314">
        <f t="shared" si="4"/>
        <v>1</v>
      </c>
      <c r="J52" s="1314">
        <f t="shared" si="4"/>
        <v>1</v>
      </c>
      <c r="K52" s="1328">
        <f t="shared" si="3"/>
        <v>100</v>
      </c>
    </row>
    <row r="53" spans="1:11">
      <c r="A53" s="1310" t="s">
        <v>1844</v>
      </c>
      <c r="B53" s="1311" t="s">
        <v>2075</v>
      </c>
      <c r="C53" s="1317"/>
      <c r="D53" s="1317"/>
      <c r="E53" s="1318" t="e">
        <f t="shared" si="1"/>
        <v>#DIV/0!</v>
      </c>
      <c r="F53" s="1324"/>
      <c r="G53" s="1324">
        <v>11</v>
      </c>
      <c r="H53" s="1318" t="e">
        <f t="shared" si="2"/>
        <v>#DIV/0!</v>
      </c>
      <c r="I53" s="1314">
        <f t="shared" si="4"/>
        <v>0</v>
      </c>
      <c r="J53" s="1314">
        <f t="shared" si="4"/>
        <v>11</v>
      </c>
      <c r="K53" s="1328" t="e">
        <f t="shared" si="3"/>
        <v>#DIV/0!</v>
      </c>
    </row>
    <row r="54" spans="1:11">
      <c r="A54" s="1310" t="s">
        <v>4</v>
      </c>
      <c r="B54" s="1311" t="s">
        <v>5112</v>
      </c>
      <c r="C54" s="1317"/>
      <c r="D54" s="1317"/>
      <c r="E54" s="1318" t="e">
        <f t="shared" si="1"/>
        <v>#DIV/0!</v>
      </c>
      <c r="F54" s="1324"/>
      <c r="G54" s="1324">
        <v>1</v>
      </c>
      <c r="H54" s="1318" t="e">
        <f t="shared" si="2"/>
        <v>#DIV/0!</v>
      </c>
      <c r="I54" s="1314">
        <f t="shared" si="4"/>
        <v>0</v>
      </c>
      <c r="J54" s="1314">
        <f t="shared" si="4"/>
        <v>1</v>
      </c>
      <c r="K54" s="1328" t="e">
        <f t="shared" si="3"/>
        <v>#DIV/0!</v>
      </c>
    </row>
    <row r="55" spans="1:11">
      <c r="A55" s="1310" t="s">
        <v>5113</v>
      </c>
      <c r="B55" s="1311" t="s">
        <v>5114</v>
      </c>
      <c r="C55" s="1317"/>
      <c r="D55" s="1317"/>
      <c r="E55" s="1318" t="e">
        <f t="shared" si="1"/>
        <v>#DIV/0!</v>
      </c>
      <c r="F55" s="1324"/>
      <c r="G55" s="1324">
        <v>1</v>
      </c>
      <c r="H55" s="1318" t="e">
        <f t="shared" si="2"/>
        <v>#DIV/0!</v>
      </c>
      <c r="I55" s="1314">
        <f t="shared" si="4"/>
        <v>0</v>
      </c>
      <c r="J55" s="1314">
        <f t="shared" si="4"/>
        <v>1</v>
      </c>
      <c r="K55" s="1328" t="e">
        <f t="shared" si="3"/>
        <v>#DIV/0!</v>
      </c>
    </row>
    <row r="56" spans="1:11">
      <c r="A56" s="1310"/>
      <c r="B56" s="1311"/>
      <c r="C56" s="1317"/>
      <c r="D56" s="1317"/>
      <c r="E56" s="1318" t="e">
        <f t="shared" si="1"/>
        <v>#DIV/0!</v>
      </c>
      <c r="F56" s="1324"/>
      <c r="G56" s="1324"/>
      <c r="H56" s="1318" t="e">
        <f t="shared" si="2"/>
        <v>#DIV/0!</v>
      </c>
      <c r="I56" s="1314">
        <f t="shared" si="4"/>
        <v>0</v>
      </c>
      <c r="J56" s="1314">
        <f t="shared" si="4"/>
        <v>0</v>
      </c>
      <c r="K56" s="1328" t="e">
        <f t="shared" si="3"/>
        <v>#DIV/0!</v>
      </c>
    </row>
    <row r="57" spans="1:11">
      <c r="A57" s="1882" t="s">
        <v>4210</v>
      </c>
      <c r="B57" s="1883"/>
      <c r="C57" s="1327">
        <f>SUM(C13:C56)</f>
        <v>0</v>
      </c>
      <c r="D57" s="1327">
        <f>SUM(D13:D56)</f>
        <v>0</v>
      </c>
      <c r="E57" s="1328" t="e">
        <f t="shared" si="1"/>
        <v>#DIV/0!</v>
      </c>
      <c r="F57" s="1327">
        <f>SUM(F13:F56)</f>
        <v>5233</v>
      </c>
      <c r="G57" s="1327">
        <f>SUM(G13:G56)</f>
        <v>3475</v>
      </c>
      <c r="H57" s="1328">
        <f t="shared" si="2"/>
        <v>66.405503535257026</v>
      </c>
      <c r="I57" s="1314">
        <f t="shared" si="4"/>
        <v>5233</v>
      </c>
      <c r="J57" s="1314">
        <f t="shared" si="4"/>
        <v>3475</v>
      </c>
      <c r="K57" s="1328">
        <f t="shared" si="3"/>
        <v>66.405503535257026</v>
      </c>
    </row>
    <row r="58" spans="1:11" ht="15.75" customHeight="1">
      <c r="A58" s="1365" t="s">
        <v>4211</v>
      </c>
      <c r="B58" s="1366"/>
      <c r="C58" s="1367"/>
      <c r="D58" s="1367"/>
      <c r="E58" s="1318"/>
      <c r="F58" s="1367"/>
      <c r="G58" s="1367"/>
      <c r="H58" s="1318"/>
      <c r="I58" s="1367"/>
      <c r="J58" s="1333"/>
      <c r="K58" s="1328"/>
    </row>
    <row r="59" spans="1:11" ht="17.25" customHeight="1">
      <c r="A59" s="1325" t="s">
        <v>4212</v>
      </c>
      <c r="B59" s="1332" t="s">
        <v>4213</v>
      </c>
      <c r="C59" s="1333"/>
      <c r="D59" s="1333"/>
      <c r="E59" s="1318" t="e">
        <f t="shared" si="1"/>
        <v>#DIV/0!</v>
      </c>
      <c r="F59" s="1334"/>
      <c r="G59" s="1334"/>
      <c r="H59" s="1318" t="e">
        <f t="shared" si="2"/>
        <v>#DIV/0!</v>
      </c>
      <c r="I59" s="1314">
        <f t="shared" ref="I59:J71" si="5">C59+F59</f>
        <v>0</v>
      </c>
      <c r="J59" s="1314">
        <f t="shared" si="5"/>
        <v>0</v>
      </c>
      <c r="K59" s="1328" t="e">
        <f t="shared" si="3"/>
        <v>#DIV/0!</v>
      </c>
    </row>
    <row r="60" spans="1:11" ht="15.75" customHeight="1">
      <c r="A60" s="1325" t="s">
        <v>4214</v>
      </c>
      <c r="B60" s="1332" t="s">
        <v>4215</v>
      </c>
      <c r="C60" s="1333"/>
      <c r="D60" s="1333"/>
      <c r="E60" s="1318" t="e">
        <f t="shared" si="1"/>
        <v>#DIV/0!</v>
      </c>
      <c r="F60" s="1334"/>
      <c r="G60" s="1334"/>
      <c r="H60" s="1318" t="e">
        <f t="shared" si="2"/>
        <v>#DIV/0!</v>
      </c>
      <c r="I60" s="1314">
        <f t="shared" si="5"/>
        <v>0</v>
      </c>
      <c r="J60" s="1314">
        <f t="shared" si="5"/>
        <v>0</v>
      </c>
      <c r="K60" s="1328" t="e">
        <f t="shared" si="3"/>
        <v>#DIV/0!</v>
      </c>
    </row>
    <row r="61" spans="1:11" ht="18" customHeight="1">
      <c r="A61" s="1325" t="s">
        <v>4216</v>
      </c>
      <c r="B61" s="1332" t="s">
        <v>4217</v>
      </c>
      <c r="C61" s="1333"/>
      <c r="D61" s="1333"/>
      <c r="E61" s="1318" t="e">
        <f t="shared" si="1"/>
        <v>#DIV/0!</v>
      </c>
      <c r="F61" s="1334"/>
      <c r="G61" s="1334"/>
      <c r="H61" s="1318" t="e">
        <f t="shared" si="2"/>
        <v>#DIV/0!</v>
      </c>
      <c r="I61" s="1314">
        <f t="shared" si="5"/>
        <v>0</v>
      </c>
      <c r="J61" s="1314">
        <f t="shared" si="5"/>
        <v>0</v>
      </c>
      <c r="K61" s="1328" t="e">
        <f t="shared" si="3"/>
        <v>#DIV/0!</v>
      </c>
    </row>
    <row r="62" spans="1:11" ht="12" customHeight="1">
      <c r="A62" s="1325" t="s">
        <v>819</v>
      </c>
      <c r="B62" s="1332" t="s">
        <v>4218</v>
      </c>
      <c r="C62" s="1333"/>
      <c r="D62" s="1333"/>
      <c r="E62" s="1318" t="e">
        <f t="shared" si="1"/>
        <v>#DIV/0!</v>
      </c>
      <c r="F62" s="1334"/>
      <c r="G62" s="1334"/>
      <c r="H62" s="1318" t="e">
        <f t="shared" si="2"/>
        <v>#DIV/0!</v>
      </c>
      <c r="I62" s="1314">
        <f t="shared" si="5"/>
        <v>0</v>
      </c>
      <c r="J62" s="1314">
        <f t="shared" si="5"/>
        <v>0</v>
      </c>
      <c r="K62" s="1328" t="e">
        <f t="shared" si="3"/>
        <v>#DIV/0!</v>
      </c>
    </row>
    <row r="63" spans="1:11" ht="19.5" customHeight="1">
      <c r="A63" s="1325" t="s">
        <v>4219</v>
      </c>
      <c r="B63" s="1332" t="s">
        <v>4220</v>
      </c>
      <c r="C63" s="1333"/>
      <c r="D63" s="1333"/>
      <c r="E63" s="1318" t="e">
        <f t="shared" si="1"/>
        <v>#DIV/0!</v>
      </c>
      <c r="F63" s="1334"/>
      <c r="G63" s="1334"/>
      <c r="H63" s="1318" t="e">
        <f t="shared" si="2"/>
        <v>#DIV/0!</v>
      </c>
      <c r="I63" s="1314">
        <f t="shared" si="5"/>
        <v>0</v>
      </c>
      <c r="J63" s="1314">
        <f t="shared" si="5"/>
        <v>0</v>
      </c>
      <c r="K63" s="1328" t="e">
        <f t="shared" si="3"/>
        <v>#DIV/0!</v>
      </c>
    </row>
    <row r="64" spans="1:11" ht="15.75" customHeight="1">
      <c r="A64" s="1325" t="s">
        <v>4221</v>
      </c>
      <c r="B64" s="1332" t="s">
        <v>4222</v>
      </c>
      <c r="C64" s="1333"/>
      <c r="D64" s="1333"/>
      <c r="E64" s="1318" t="e">
        <f t="shared" si="1"/>
        <v>#DIV/0!</v>
      </c>
      <c r="F64" s="1334"/>
      <c r="G64" s="1334"/>
      <c r="H64" s="1318" t="e">
        <f t="shared" si="2"/>
        <v>#DIV/0!</v>
      </c>
      <c r="I64" s="1314">
        <f t="shared" si="5"/>
        <v>0</v>
      </c>
      <c r="J64" s="1314">
        <f t="shared" si="5"/>
        <v>0</v>
      </c>
      <c r="K64" s="1328" t="e">
        <f t="shared" si="3"/>
        <v>#DIV/0!</v>
      </c>
    </row>
    <row r="65" spans="1:11" ht="15.75" customHeight="1">
      <c r="A65" s="1325" t="s">
        <v>4223</v>
      </c>
      <c r="B65" s="1332" t="s">
        <v>4224</v>
      </c>
      <c r="C65" s="1333"/>
      <c r="D65" s="1333"/>
      <c r="E65" s="1318" t="e">
        <f t="shared" si="1"/>
        <v>#DIV/0!</v>
      </c>
      <c r="F65" s="1334"/>
      <c r="G65" s="1334"/>
      <c r="H65" s="1318" t="e">
        <f t="shared" si="2"/>
        <v>#DIV/0!</v>
      </c>
      <c r="I65" s="1314">
        <f t="shared" si="5"/>
        <v>0</v>
      </c>
      <c r="J65" s="1314">
        <f t="shared" si="5"/>
        <v>0</v>
      </c>
      <c r="K65" s="1328" t="e">
        <f t="shared" si="3"/>
        <v>#DIV/0!</v>
      </c>
    </row>
    <row r="66" spans="1:11" ht="15.75" customHeight="1">
      <c r="A66" s="1325" t="s">
        <v>4225</v>
      </c>
      <c r="B66" s="1332" t="s">
        <v>570</v>
      </c>
      <c r="C66" s="1333"/>
      <c r="D66" s="1333"/>
      <c r="E66" s="1318" t="e">
        <f t="shared" si="1"/>
        <v>#DIV/0!</v>
      </c>
      <c r="F66" s="1334"/>
      <c r="G66" s="1334"/>
      <c r="H66" s="1318" t="e">
        <f t="shared" si="2"/>
        <v>#DIV/0!</v>
      </c>
      <c r="I66" s="1314">
        <f t="shared" si="5"/>
        <v>0</v>
      </c>
      <c r="J66" s="1314">
        <f t="shared" si="5"/>
        <v>0</v>
      </c>
      <c r="K66" s="1328" t="e">
        <f t="shared" si="3"/>
        <v>#DIV/0!</v>
      </c>
    </row>
    <row r="67" spans="1:11" ht="15.75" customHeight="1">
      <c r="A67" s="1325" t="s">
        <v>571</v>
      </c>
      <c r="B67" s="1332" t="s">
        <v>572</v>
      </c>
      <c r="C67" s="1333"/>
      <c r="D67" s="1333"/>
      <c r="E67" s="1318" t="e">
        <f t="shared" si="1"/>
        <v>#DIV/0!</v>
      </c>
      <c r="F67" s="1334"/>
      <c r="G67" s="1334"/>
      <c r="H67" s="1318" t="e">
        <f t="shared" si="2"/>
        <v>#DIV/0!</v>
      </c>
      <c r="I67" s="1314">
        <f t="shared" si="5"/>
        <v>0</v>
      </c>
      <c r="J67" s="1314">
        <f t="shared" si="5"/>
        <v>0</v>
      </c>
      <c r="K67" s="1328" t="e">
        <f t="shared" si="3"/>
        <v>#DIV/0!</v>
      </c>
    </row>
    <row r="68" spans="1:11" ht="15.75" customHeight="1">
      <c r="A68" s="1325" t="s">
        <v>573</v>
      </c>
      <c r="B68" s="1332" t="s">
        <v>2990</v>
      </c>
      <c r="C68" s="1333"/>
      <c r="D68" s="1333"/>
      <c r="E68" s="1318" t="e">
        <f t="shared" si="1"/>
        <v>#DIV/0!</v>
      </c>
      <c r="F68" s="1334"/>
      <c r="G68" s="1334"/>
      <c r="H68" s="1318" t="e">
        <f t="shared" si="2"/>
        <v>#DIV/0!</v>
      </c>
      <c r="I68" s="1314">
        <f t="shared" si="5"/>
        <v>0</v>
      </c>
      <c r="J68" s="1314">
        <f t="shared" si="5"/>
        <v>0</v>
      </c>
      <c r="K68" s="1328" t="e">
        <f t="shared" si="3"/>
        <v>#DIV/0!</v>
      </c>
    </row>
    <row r="69" spans="1:11" ht="15.75" customHeight="1">
      <c r="A69" s="1325" t="s">
        <v>2991</v>
      </c>
      <c r="B69" s="1332" t="s">
        <v>2992</v>
      </c>
      <c r="C69" s="1333"/>
      <c r="D69" s="1333"/>
      <c r="E69" s="1318" t="e">
        <f t="shared" si="1"/>
        <v>#DIV/0!</v>
      </c>
      <c r="F69" s="1334"/>
      <c r="G69" s="1334"/>
      <c r="H69" s="1318" t="e">
        <f t="shared" si="2"/>
        <v>#DIV/0!</v>
      </c>
      <c r="I69" s="1314">
        <f t="shared" si="5"/>
        <v>0</v>
      </c>
      <c r="J69" s="1314">
        <f t="shared" si="5"/>
        <v>0</v>
      </c>
      <c r="K69" s="1328" t="e">
        <f t="shared" si="3"/>
        <v>#DIV/0!</v>
      </c>
    </row>
    <row r="70" spans="1:11" ht="15.75" customHeight="1">
      <c r="A70" s="1325" t="s">
        <v>2993</v>
      </c>
      <c r="B70" s="1332" t="s">
        <v>2994</v>
      </c>
      <c r="C70" s="1333"/>
      <c r="D70" s="1333"/>
      <c r="E70" s="1318" t="e">
        <f t="shared" si="1"/>
        <v>#DIV/0!</v>
      </c>
      <c r="F70" s="1334"/>
      <c r="G70" s="1334"/>
      <c r="H70" s="1318" t="e">
        <f t="shared" si="2"/>
        <v>#DIV/0!</v>
      </c>
      <c r="I70" s="1314">
        <f t="shared" si="5"/>
        <v>0</v>
      </c>
      <c r="J70" s="1314">
        <f t="shared" si="5"/>
        <v>0</v>
      </c>
      <c r="K70" s="1328" t="e">
        <f t="shared" si="3"/>
        <v>#DIV/0!</v>
      </c>
    </row>
    <row r="71" spans="1:11" ht="15.75" customHeight="1">
      <c r="A71" s="1329" t="s">
        <v>2995</v>
      </c>
      <c r="B71" s="1335"/>
      <c r="C71" s="1339">
        <f>SUM(C59:C70)</f>
        <v>0</v>
      </c>
      <c r="D71" s="1339">
        <f>SUM(D59:D70)</f>
        <v>0</v>
      </c>
      <c r="E71" s="1328" t="e">
        <f t="shared" si="1"/>
        <v>#DIV/0!</v>
      </c>
      <c r="F71" s="1339">
        <f>SUM(F59:F70)</f>
        <v>0</v>
      </c>
      <c r="G71" s="1339">
        <f>SUM(G59:G70)</f>
        <v>0</v>
      </c>
      <c r="H71" s="1328" t="e">
        <f t="shared" si="2"/>
        <v>#DIV/0!</v>
      </c>
      <c r="I71" s="1314">
        <f t="shared" si="5"/>
        <v>0</v>
      </c>
      <c r="J71" s="1314">
        <f t="shared" si="5"/>
        <v>0</v>
      </c>
      <c r="K71" s="1328" t="e">
        <f t="shared" si="3"/>
        <v>#DIV/0!</v>
      </c>
    </row>
    <row r="72" spans="1:11" ht="15.75" customHeight="1">
      <c r="A72" s="1368" t="s">
        <v>2996</v>
      </c>
      <c r="B72" s="1338"/>
      <c r="C72" s="1341">
        <f>SUM(C57+C71)</f>
        <v>0</v>
      </c>
      <c r="D72" s="1341">
        <f>SUM(D57+D71)</f>
        <v>0</v>
      </c>
      <c r="E72" s="1328" t="e">
        <f t="shared" si="1"/>
        <v>#DIV/0!</v>
      </c>
      <c r="F72" s="1341">
        <f>SUM(F57+F71)</f>
        <v>5233</v>
      </c>
      <c r="G72" s="1341">
        <f>SUM(G57+G71)</f>
        <v>3475</v>
      </c>
      <c r="H72" s="1328">
        <f t="shared" si="2"/>
        <v>66.405503535257026</v>
      </c>
      <c r="I72" s="1314">
        <f>C72+F72</f>
        <v>5233</v>
      </c>
      <c r="J72" s="1314">
        <f>D72+G72</f>
        <v>3475</v>
      </c>
      <c r="K72" s="1328">
        <f t="shared" si="3"/>
        <v>66.405503535257026</v>
      </c>
    </row>
    <row r="73" spans="1:11" ht="15.75" customHeight="1">
      <c r="A73" s="1861" t="s">
        <v>2997</v>
      </c>
      <c r="B73" s="1861"/>
      <c r="C73" s="1861"/>
      <c r="D73" s="1861"/>
      <c r="E73" s="1861"/>
      <c r="F73" s="1861"/>
      <c r="G73" s="1861"/>
      <c r="H73" s="1861"/>
      <c r="I73" s="1861"/>
      <c r="J73" s="1861"/>
    </row>
    <row r="74" spans="1:11" ht="15.75" customHeight="1">
      <c r="A74" s="1861" t="s">
        <v>1955</v>
      </c>
      <c r="B74" s="1861"/>
      <c r="C74" s="1861"/>
      <c r="D74" s="1861"/>
      <c r="E74" s="1861"/>
      <c r="F74" s="1861"/>
      <c r="G74" s="1861"/>
      <c r="H74" s="1861"/>
      <c r="I74" s="1861"/>
      <c r="J74" s="1861"/>
    </row>
    <row r="75" spans="1:11" ht="15.75" customHeight="1">
      <c r="A75" s="222" t="s">
        <v>175</v>
      </c>
      <c r="B75" s="98"/>
      <c r="C75" s="98"/>
      <c r="D75" s="98"/>
      <c r="E75" s="98"/>
      <c r="F75" s="96"/>
      <c r="G75" s="96"/>
      <c r="H75" s="96"/>
      <c r="I75" s="1287"/>
      <c r="J75" s="96"/>
    </row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</sheetData>
  <mergeCells count="8">
    <mergeCell ref="A73:J73"/>
    <mergeCell ref="A74:J74"/>
    <mergeCell ref="I7:K7"/>
    <mergeCell ref="A7:A8"/>
    <mergeCell ref="B7:B8"/>
    <mergeCell ref="C7:E7"/>
    <mergeCell ref="F7:H7"/>
    <mergeCell ref="A57:B57"/>
  </mergeCells>
  <phoneticPr fontId="94" type="noConversion"/>
  <pageMargins left="0.75" right="0.75" top="1" bottom="1" header="0.5" footer="0.5"/>
  <pageSetup paperSize="9" scale="61" orientation="portrait" verticalDpi="0" r:id="rId1"/>
  <headerFooter alignWithMargins="0"/>
  <rowBreaks count="1" manualBreakCount="1">
    <brk id="55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K79"/>
  <sheetViews>
    <sheetView topLeftCell="A4" workbookViewId="0">
      <selection activeCell="L8" sqref="L8"/>
    </sheetView>
  </sheetViews>
  <sheetFormatPr defaultColWidth="9.140625" defaultRowHeight="12.75"/>
  <cols>
    <col min="1" max="1" width="8.85546875" customWidth="1"/>
    <col min="2" max="2" width="40.5703125" customWidth="1"/>
    <col min="3" max="3" width="11.140625" customWidth="1"/>
    <col min="4" max="4" width="9.5703125" customWidth="1"/>
    <col min="5" max="5" width="10.42578125" bestFit="1" customWidth="1"/>
    <col min="6" max="6" width="9.85546875" customWidth="1"/>
    <col min="7" max="7" width="9.42578125" customWidth="1"/>
    <col min="8" max="8" width="10.42578125" bestFit="1" customWidth="1"/>
    <col min="9" max="9" width="9.5703125" customWidth="1"/>
    <col min="11" max="11" width="10.42578125" bestFit="1" customWidth="1"/>
  </cols>
  <sheetData>
    <row r="1" spans="1:11" ht="15.75">
      <c r="A1" s="1291"/>
      <c r="B1" s="1292" t="s">
        <v>914</v>
      </c>
      <c r="C1" s="1293" t="s">
        <v>691</v>
      </c>
      <c r="D1" s="1294"/>
      <c r="E1" s="1294"/>
      <c r="F1" s="1294"/>
      <c r="G1" s="1295"/>
      <c r="H1" s="1295"/>
      <c r="I1" s="1296"/>
      <c r="J1" s="222"/>
    </row>
    <row r="2" spans="1:11" ht="14.25">
      <c r="A2" s="1291"/>
      <c r="B2" s="1292" t="s">
        <v>916</v>
      </c>
      <c r="C2" s="1427">
        <v>6113079</v>
      </c>
      <c r="D2" s="1295"/>
      <c r="E2" s="1295"/>
      <c r="F2" s="1295"/>
      <c r="G2" s="1295"/>
      <c r="H2" s="1295"/>
      <c r="I2" s="1296"/>
      <c r="J2" s="222"/>
    </row>
    <row r="3" spans="1:11">
      <c r="A3" s="1291"/>
      <c r="B3" s="1292"/>
      <c r="C3" s="1297" t="s">
        <v>365</v>
      </c>
      <c r="D3" s="1295"/>
      <c r="E3" s="1295"/>
      <c r="F3" s="1295"/>
      <c r="G3" s="1295"/>
      <c r="H3" s="1295"/>
      <c r="I3" s="1296"/>
      <c r="J3" s="222"/>
    </row>
    <row r="4" spans="1:11" ht="14.25">
      <c r="A4" s="1291"/>
      <c r="B4" s="1292" t="s">
        <v>918</v>
      </c>
      <c r="C4" s="1298" t="s">
        <v>2497</v>
      </c>
      <c r="D4" s="1299"/>
      <c r="E4" s="1299"/>
      <c r="F4" s="1299"/>
      <c r="G4" s="1299"/>
      <c r="H4" s="1299"/>
      <c r="I4" s="1300"/>
      <c r="J4" s="222"/>
    </row>
    <row r="5" spans="1:11" ht="15.75">
      <c r="A5" s="1291"/>
      <c r="B5" s="1292" t="s">
        <v>692</v>
      </c>
      <c r="C5" s="1301"/>
      <c r="D5" s="1302"/>
      <c r="E5" s="1302"/>
      <c r="F5" s="1302"/>
      <c r="G5" s="1299"/>
      <c r="H5" s="1299"/>
      <c r="I5" s="1300"/>
      <c r="J5" s="222"/>
    </row>
    <row r="6" spans="1:11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33.7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13.5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1">
      <c r="A10" s="1310"/>
      <c r="B10" s="1311"/>
      <c r="C10" s="1312"/>
      <c r="D10" s="1313"/>
      <c r="E10" s="1313"/>
      <c r="F10" s="1313"/>
      <c r="G10" s="1313"/>
      <c r="H10" s="1313"/>
      <c r="I10" s="1314"/>
      <c r="J10" s="1315"/>
      <c r="K10" s="1309"/>
    </row>
    <row r="11" spans="1:11">
      <c r="A11" s="1310"/>
      <c r="B11" s="1311"/>
      <c r="C11" s="1312"/>
      <c r="D11" s="1313"/>
      <c r="E11" s="1313"/>
      <c r="F11" s="1313"/>
      <c r="G11" s="1313"/>
      <c r="H11" s="1313"/>
      <c r="I11" s="1314"/>
      <c r="J11" s="1315"/>
      <c r="K11" s="1309"/>
    </row>
    <row r="12" spans="1:11">
      <c r="A12" s="1310"/>
      <c r="B12" s="1316" t="s">
        <v>80</v>
      </c>
      <c r="C12" s="1312"/>
      <c r="D12" s="1313"/>
      <c r="E12" s="1313"/>
      <c r="F12" s="1313"/>
      <c r="G12" s="1313"/>
      <c r="H12" s="1313"/>
      <c r="I12" s="1314"/>
      <c r="J12" s="1315"/>
      <c r="K12" s="1309"/>
    </row>
    <row r="13" spans="1:11" ht="25.5">
      <c r="A13" s="1310" t="s">
        <v>2498</v>
      </c>
      <c r="B13" s="1311" t="s">
        <v>2499</v>
      </c>
      <c r="C13" s="1317"/>
      <c r="D13" s="1317"/>
      <c r="E13" s="1318" t="e">
        <f>SUM(D13/C13*100)</f>
        <v>#DIV/0!</v>
      </c>
      <c r="F13" s="1319">
        <v>375</v>
      </c>
      <c r="G13" s="1319"/>
      <c r="H13" s="1318">
        <f>SUM(G13/F13*100)</f>
        <v>0</v>
      </c>
      <c r="I13" s="1314">
        <f t="shared" ref="I13:J40" si="0">C13+F13</f>
        <v>375</v>
      </c>
      <c r="J13" s="1315">
        <f t="shared" si="0"/>
        <v>0</v>
      </c>
      <c r="K13" s="1320">
        <f>SUM(J13/I13*100)</f>
        <v>0</v>
      </c>
    </row>
    <row r="14" spans="1:11">
      <c r="A14" s="1310" t="s">
        <v>4906</v>
      </c>
      <c r="B14" s="1311" t="s">
        <v>4907</v>
      </c>
      <c r="C14" s="1317"/>
      <c r="D14" s="1317"/>
      <c r="E14" s="1318" t="e">
        <f t="shared" ref="E14:E76" si="1">SUM(D14/C14*100)</f>
        <v>#DIV/0!</v>
      </c>
      <c r="F14" s="1319">
        <v>1</v>
      </c>
      <c r="G14" s="1319">
        <v>3</v>
      </c>
      <c r="H14" s="1318">
        <f t="shared" ref="H14:H76" si="2">SUM(G14/F14*100)</f>
        <v>300</v>
      </c>
      <c r="I14" s="1314">
        <f t="shared" si="0"/>
        <v>1</v>
      </c>
      <c r="J14" s="1315">
        <f t="shared" si="0"/>
        <v>3</v>
      </c>
      <c r="K14" s="1320">
        <f t="shared" ref="K14:K76" si="3">SUM(J14/I14*100)</f>
        <v>300</v>
      </c>
    </row>
    <row r="15" spans="1:11">
      <c r="A15" s="1310" t="s">
        <v>1956</v>
      </c>
      <c r="B15" s="1311" t="s">
        <v>1957</v>
      </c>
      <c r="C15" s="1317"/>
      <c r="D15" s="1317"/>
      <c r="E15" s="1318" t="e">
        <f t="shared" si="1"/>
        <v>#DIV/0!</v>
      </c>
      <c r="F15" s="1319">
        <v>2</v>
      </c>
      <c r="G15" s="1319"/>
      <c r="H15" s="1318">
        <f t="shared" si="2"/>
        <v>0</v>
      </c>
      <c r="I15" s="1314">
        <f t="shared" si="0"/>
        <v>2</v>
      </c>
      <c r="J15" s="1315">
        <f t="shared" si="0"/>
        <v>0</v>
      </c>
      <c r="K15" s="1320">
        <f t="shared" si="3"/>
        <v>0</v>
      </c>
    </row>
    <row r="16" spans="1:11">
      <c r="A16" s="1310" t="s">
        <v>2500</v>
      </c>
      <c r="B16" s="1311" t="s">
        <v>2501</v>
      </c>
      <c r="C16" s="1317"/>
      <c r="D16" s="1317"/>
      <c r="E16" s="1318" t="e">
        <f t="shared" si="1"/>
        <v>#DIV/0!</v>
      </c>
      <c r="F16" s="1319">
        <v>3523</v>
      </c>
      <c r="G16" s="1319">
        <v>3658</v>
      </c>
      <c r="H16" s="1318">
        <f t="shared" si="2"/>
        <v>103.83196139653703</v>
      </c>
      <c r="I16" s="1314">
        <f t="shared" si="0"/>
        <v>3523</v>
      </c>
      <c r="J16" s="1315">
        <f t="shared" si="0"/>
        <v>3658</v>
      </c>
      <c r="K16" s="1320">
        <f t="shared" si="3"/>
        <v>103.83196139653703</v>
      </c>
    </row>
    <row r="17" spans="1:11">
      <c r="A17" s="1310" t="s">
        <v>1856</v>
      </c>
      <c r="B17" s="1311" t="s">
        <v>2502</v>
      </c>
      <c r="C17" s="1317"/>
      <c r="D17" s="1317"/>
      <c r="E17" s="1318" t="e">
        <f t="shared" si="1"/>
        <v>#DIV/0!</v>
      </c>
      <c r="F17" s="1319">
        <v>116</v>
      </c>
      <c r="G17" s="1319">
        <v>92</v>
      </c>
      <c r="H17" s="1318">
        <f t="shared" si="2"/>
        <v>79.310344827586206</v>
      </c>
      <c r="I17" s="1314">
        <f t="shared" si="0"/>
        <v>116</v>
      </c>
      <c r="J17" s="1315">
        <f t="shared" si="0"/>
        <v>92</v>
      </c>
      <c r="K17" s="1320">
        <f t="shared" si="3"/>
        <v>79.310344827586206</v>
      </c>
    </row>
    <row r="18" spans="1:11" ht="25.5">
      <c r="A18" s="1310" t="s">
        <v>849</v>
      </c>
      <c r="B18" s="1311" t="s">
        <v>850</v>
      </c>
      <c r="C18" s="1317"/>
      <c r="D18" s="1317"/>
      <c r="E18" s="1318" t="e">
        <f t="shared" si="1"/>
        <v>#DIV/0!</v>
      </c>
      <c r="F18" s="1319">
        <v>441</v>
      </c>
      <c r="G18" s="1319">
        <v>469</v>
      </c>
      <c r="H18" s="1318">
        <f t="shared" si="2"/>
        <v>106.34920634920636</v>
      </c>
      <c r="I18" s="1314">
        <f t="shared" si="0"/>
        <v>441</v>
      </c>
      <c r="J18" s="1315">
        <f t="shared" si="0"/>
        <v>469</v>
      </c>
      <c r="K18" s="1320">
        <f t="shared" si="3"/>
        <v>106.34920634920636</v>
      </c>
    </row>
    <row r="19" spans="1:11">
      <c r="A19" s="1310" t="s">
        <v>4242</v>
      </c>
      <c r="B19" s="1415" t="s">
        <v>4243</v>
      </c>
      <c r="C19" s="1317"/>
      <c r="D19" s="1317"/>
      <c r="E19" s="1318" t="e">
        <f t="shared" si="1"/>
        <v>#DIV/0!</v>
      </c>
      <c r="F19" s="1319">
        <v>11</v>
      </c>
      <c r="G19" s="1319">
        <v>4</v>
      </c>
      <c r="H19" s="1318">
        <f t="shared" si="2"/>
        <v>36.363636363636367</v>
      </c>
      <c r="I19" s="1314">
        <f t="shared" si="0"/>
        <v>11</v>
      </c>
      <c r="J19" s="1315">
        <f t="shared" si="0"/>
        <v>4</v>
      </c>
      <c r="K19" s="1320">
        <f t="shared" si="3"/>
        <v>36.363636363636367</v>
      </c>
    </row>
    <row r="20" spans="1:11">
      <c r="A20" s="1310" t="s">
        <v>2505</v>
      </c>
      <c r="B20" s="1415" t="s">
        <v>2506</v>
      </c>
      <c r="C20" s="1317"/>
      <c r="D20" s="1317"/>
      <c r="E20" s="1318" t="e">
        <f t="shared" si="1"/>
        <v>#DIV/0!</v>
      </c>
      <c r="F20" s="1319">
        <v>505</v>
      </c>
      <c r="G20" s="1319">
        <v>83</v>
      </c>
      <c r="H20" s="1318">
        <f t="shared" si="2"/>
        <v>16.435643564356436</v>
      </c>
      <c r="I20" s="1314">
        <f t="shared" si="0"/>
        <v>505</v>
      </c>
      <c r="J20" s="1315">
        <f t="shared" si="0"/>
        <v>83</v>
      </c>
      <c r="K20" s="1320">
        <f t="shared" si="3"/>
        <v>16.435643564356436</v>
      </c>
    </row>
    <row r="21" spans="1:11" ht="38.25">
      <c r="A21" s="1310" t="s">
        <v>621</v>
      </c>
      <c r="B21" s="1415" t="s">
        <v>2507</v>
      </c>
      <c r="C21" s="1317"/>
      <c r="D21" s="1317"/>
      <c r="E21" s="1318" t="e">
        <f t="shared" si="1"/>
        <v>#DIV/0!</v>
      </c>
      <c r="F21" s="1319">
        <v>59</v>
      </c>
      <c r="G21" s="1319">
        <v>91</v>
      </c>
      <c r="H21" s="1318">
        <f t="shared" si="2"/>
        <v>154.23728813559322</v>
      </c>
      <c r="I21" s="1314">
        <f t="shared" si="0"/>
        <v>59</v>
      </c>
      <c r="J21" s="1315">
        <f t="shared" si="0"/>
        <v>91</v>
      </c>
      <c r="K21" s="1320">
        <f t="shared" si="3"/>
        <v>154.23728813559322</v>
      </c>
    </row>
    <row r="22" spans="1:11" ht="25.5">
      <c r="A22" s="1425" t="s">
        <v>2508</v>
      </c>
      <c r="B22" s="1428" t="s">
        <v>2509</v>
      </c>
      <c r="C22" s="1317"/>
      <c r="D22" s="1317"/>
      <c r="E22" s="1318" t="e">
        <f t="shared" si="1"/>
        <v>#DIV/0!</v>
      </c>
      <c r="F22" s="1319">
        <v>1081</v>
      </c>
      <c r="G22" s="1319">
        <v>1304</v>
      </c>
      <c r="H22" s="1318">
        <f t="shared" si="2"/>
        <v>120.6290471785384</v>
      </c>
      <c r="I22" s="1314">
        <f t="shared" si="0"/>
        <v>1081</v>
      </c>
      <c r="J22" s="1315">
        <f t="shared" si="0"/>
        <v>1304</v>
      </c>
      <c r="K22" s="1320">
        <f t="shared" si="3"/>
        <v>120.6290471785384</v>
      </c>
    </row>
    <row r="23" spans="1:11" ht="25.5">
      <c r="A23" s="1310" t="s">
        <v>2510</v>
      </c>
      <c r="B23" s="1415" t="s">
        <v>2511</v>
      </c>
      <c r="C23" s="1317"/>
      <c r="D23" s="1317"/>
      <c r="E23" s="1318" t="e">
        <f t="shared" si="1"/>
        <v>#DIV/0!</v>
      </c>
      <c r="F23" s="1319">
        <v>518</v>
      </c>
      <c r="G23" s="1319">
        <v>491</v>
      </c>
      <c r="H23" s="1318">
        <f t="shared" si="2"/>
        <v>94.78764478764478</v>
      </c>
      <c r="I23" s="1314">
        <f t="shared" si="0"/>
        <v>518</v>
      </c>
      <c r="J23" s="1315">
        <f t="shared" si="0"/>
        <v>491</v>
      </c>
      <c r="K23" s="1320">
        <f t="shared" si="3"/>
        <v>94.78764478764478</v>
      </c>
    </row>
    <row r="24" spans="1:11">
      <c r="A24" s="1310" t="s">
        <v>2512</v>
      </c>
      <c r="B24" s="1415" t="s">
        <v>2513</v>
      </c>
      <c r="C24" s="1317"/>
      <c r="D24" s="1317"/>
      <c r="E24" s="1318" t="e">
        <f t="shared" si="1"/>
        <v>#DIV/0!</v>
      </c>
      <c r="F24" s="1319">
        <v>33</v>
      </c>
      <c r="G24" s="1319">
        <v>17</v>
      </c>
      <c r="H24" s="1318">
        <f t="shared" si="2"/>
        <v>51.515151515151516</v>
      </c>
      <c r="I24" s="1314">
        <f t="shared" si="0"/>
        <v>33</v>
      </c>
      <c r="J24" s="1315">
        <f t="shared" si="0"/>
        <v>17</v>
      </c>
      <c r="K24" s="1320">
        <f t="shared" si="3"/>
        <v>51.515151515151516</v>
      </c>
    </row>
    <row r="25" spans="1:11">
      <c r="A25" s="1310" t="s">
        <v>4261</v>
      </c>
      <c r="B25" s="1415" t="s">
        <v>4262</v>
      </c>
      <c r="C25" s="1317"/>
      <c r="D25" s="1317"/>
      <c r="E25" s="1318" t="e">
        <f t="shared" si="1"/>
        <v>#DIV/0!</v>
      </c>
      <c r="F25" s="1319">
        <v>1</v>
      </c>
      <c r="G25" s="1319">
        <v>1</v>
      </c>
      <c r="H25" s="1318">
        <f t="shared" si="2"/>
        <v>100</v>
      </c>
      <c r="I25" s="1314">
        <f t="shared" si="0"/>
        <v>1</v>
      </c>
      <c r="J25" s="1315">
        <f t="shared" si="0"/>
        <v>1</v>
      </c>
      <c r="K25" s="1320">
        <f t="shared" si="3"/>
        <v>100</v>
      </c>
    </row>
    <row r="26" spans="1:11">
      <c r="A26" s="1310" t="s">
        <v>2514</v>
      </c>
      <c r="B26" s="1415" t="s">
        <v>2515</v>
      </c>
      <c r="C26" s="1317"/>
      <c r="D26" s="1317"/>
      <c r="E26" s="1318" t="e">
        <f t="shared" si="1"/>
        <v>#DIV/0!</v>
      </c>
      <c r="F26" s="1319">
        <v>6</v>
      </c>
      <c r="G26" s="1319">
        <v>2</v>
      </c>
      <c r="H26" s="1318">
        <f t="shared" si="2"/>
        <v>33.333333333333329</v>
      </c>
      <c r="I26" s="1314">
        <f t="shared" si="0"/>
        <v>6</v>
      </c>
      <c r="J26" s="1315">
        <f t="shared" si="0"/>
        <v>2</v>
      </c>
      <c r="K26" s="1320">
        <f t="shared" si="3"/>
        <v>33.333333333333329</v>
      </c>
    </row>
    <row r="27" spans="1:11" ht="25.5">
      <c r="A27" s="1310" t="s">
        <v>4263</v>
      </c>
      <c r="B27" s="1415" t="s">
        <v>4264</v>
      </c>
      <c r="C27" s="1317"/>
      <c r="D27" s="1317"/>
      <c r="E27" s="1318" t="e">
        <f t="shared" si="1"/>
        <v>#DIV/0!</v>
      </c>
      <c r="F27" s="1319">
        <v>13</v>
      </c>
      <c r="G27" s="1319">
        <v>4</v>
      </c>
      <c r="H27" s="1318">
        <f t="shared" si="2"/>
        <v>30.76923076923077</v>
      </c>
      <c r="I27" s="1314">
        <f t="shared" si="0"/>
        <v>13</v>
      </c>
      <c r="J27" s="1315">
        <f t="shared" si="0"/>
        <v>4</v>
      </c>
      <c r="K27" s="1320">
        <f t="shared" si="3"/>
        <v>30.76923076923077</v>
      </c>
    </row>
    <row r="28" spans="1:11">
      <c r="A28" s="1310" t="s">
        <v>2516</v>
      </c>
      <c r="B28" s="1415" t="s">
        <v>2517</v>
      </c>
      <c r="C28" s="1317"/>
      <c r="D28" s="1317"/>
      <c r="E28" s="1318" t="e">
        <f t="shared" si="1"/>
        <v>#DIV/0!</v>
      </c>
      <c r="F28" s="1319">
        <v>10</v>
      </c>
      <c r="G28" s="1319"/>
      <c r="H28" s="1318">
        <f t="shared" si="2"/>
        <v>0</v>
      </c>
      <c r="I28" s="1314">
        <f t="shared" si="0"/>
        <v>10</v>
      </c>
      <c r="J28" s="1315">
        <f t="shared" si="0"/>
        <v>0</v>
      </c>
      <c r="K28" s="1320">
        <f t="shared" si="3"/>
        <v>0</v>
      </c>
    </row>
    <row r="29" spans="1:11">
      <c r="A29" s="1310" t="s">
        <v>2518</v>
      </c>
      <c r="B29" s="1415" t="s">
        <v>2519</v>
      </c>
      <c r="C29" s="1317"/>
      <c r="D29" s="1317"/>
      <c r="E29" s="1318" t="e">
        <f t="shared" si="1"/>
        <v>#DIV/0!</v>
      </c>
      <c r="F29" s="1319">
        <v>2426</v>
      </c>
      <c r="G29" s="1319">
        <v>2442</v>
      </c>
      <c r="H29" s="1318">
        <f t="shared" si="2"/>
        <v>100.65952184666116</v>
      </c>
      <c r="I29" s="1314">
        <f t="shared" si="0"/>
        <v>2426</v>
      </c>
      <c r="J29" s="1315">
        <f t="shared" si="0"/>
        <v>2442</v>
      </c>
      <c r="K29" s="1320">
        <f t="shared" si="3"/>
        <v>100.65952184666116</v>
      </c>
    </row>
    <row r="30" spans="1:11">
      <c r="A30" s="1310" t="s">
        <v>2520</v>
      </c>
      <c r="B30" s="1415" t="s">
        <v>2521</v>
      </c>
      <c r="C30" s="1317"/>
      <c r="D30" s="1317"/>
      <c r="E30" s="1318" t="e">
        <f t="shared" si="1"/>
        <v>#DIV/0!</v>
      </c>
      <c r="F30" s="1319">
        <v>35</v>
      </c>
      <c r="G30" s="1319">
        <v>7</v>
      </c>
      <c r="H30" s="1318">
        <f t="shared" si="2"/>
        <v>20</v>
      </c>
      <c r="I30" s="1314">
        <f t="shared" si="0"/>
        <v>35</v>
      </c>
      <c r="J30" s="1315">
        <f t="shared" si="0"/>
        <v>7</v>
      </c>
      <c r="K30" s="1320">
        <f t="shared" si="3"/>
        <v>20</v>
      </c>
    </row>
    <row r="31" spans="1:11">
      <c r="A31" s="1310" t="s">
        <v>2523</v>
      </c>
      <c r="B31" s="1415" t="s">
        <v>2524</v>
      </c>
      <c r="C31" s="1317"/>
      <c r="D31" s="1317"/>
      <c r="E31" s="1318" t="e">
        <f t="shared" si="1"/>
        <v>#DIV/0!</v>
      </c>
      <c r="F31" s="1319">
        <v>1507</v>
      </c>
      <c r="G31" s="1319">
        <v>595</v>
      </c>
      <c r="H31" s="1318">
        <f t="shared" si="2"/>
        <v>39.482415394824159</v>
      </c>
      <c r="I31" s="1314">
        <f t="shared" si="0"/>
        <v>1507</v>
      </c>
      <c r="J31" s="1315">
        <f t="shared" si="0"/>
        <v>595</v>
      </c>
      <c r="K31" s="1320">
        <f t="shared" si="3"/>
        <v>39.482415394824159</v>
      </c>
    </row>
    <row r="32" spans="1:11">
      <c r="A32" s="1310" t="s">
        <v>4909</v>
      </c>
      <c r="B32" s="1415" t="s">
        <v>2525</v>
      </c>
      <c r="C32" s="1317"/>
      <c r="D32" s="1317"/>
      <c r="E32" s="1318" t="e">
        <f t="shared" si="1"/>
        <v>#DIV/0!</v>
      </c>
      <c r="F32" s="1319">
        <v>1</v>
      </c>
      <c r="G32" s="1319"/>
      <c r="H32" s="1318">
        <f t="shared" si="2"/>
        <v>0</v>
      </c>
      <c r="I32" s="1314">
        <f t="shared" si="0"/>
        <v>1</v>
      </c>
      <c r="J32" s="1315">
        <f t="shared" si="0"/>
        <v>0</v>
      </c>
      <c r="K32" s="1320">
        <f t="shared" si="3"/>
        <v>0</v>
      </c>
    </row>
    <row r="33" spans="1:11">
      <c r="A33" s="1310" t="s">
        <v>2526</v>
      </c>
      <c r="B33" s="1415" t="s">
        <v>2527</v>
      </c>
      <c r="C33" s="1317"/>
      <c r="D33" s="1317"/>
      <c r="E33" s="1318" t="e">
        <f t="shared" si="1"/>
        <v>#DIV/0!</v>
      </c>
      <c r="F33" s="1319">
        <v>413</v>
      </c>
      <c r="G33" s="1319">
        <v>431</v>
      </c>
      <c r="H33" s="1318">
        <f t="shared" si="2"/>
        <v>104.35835351089588</v>
      </c>
      <c r="I33" s="1314">
        <f t="shared" si="0"/>
        <v>413</v>
      </c>
      <c r="J33" s="1315">
        <f t="shared" si="0"/>
        <v>431</v>
      </c>
      <c r="K33" s="1320">
        <f t="shared" si="3"/>
        <v>104.35835351089588</v>
      </c>
    </row>
    <row r="34" spans="1:11">
      <c r="A34" s="1310" t="s">
        <v>2528</v>
      </c>
      <c r="B34" s="1415" t="s">
        <v>2529</v>
      </c>
      <c r="C34" s="1317"/>
      <c r="D34" s="1317"/>
      <c r="E34" s="1318" t="e">
        <f t="shared" si="1"/>
        <v>#DIV/0!</v>
      </c>
      <c r="F34" s="1319">
        <v>440</v>
      </c>
      <c r="G34" s="1319">
        <v>474</v>
      </c>
      <c r="H34" s="1318">
        <f t="shared" si="2"/>
        <v>107.72727272727273</v>
      </c>
      <c r="I34" s="1314">
        <f t="shared" si="0"/>
        <v>440</v>
      </c>
      <c r="J34" s="1315">
        <f t="shared" si="0"/>
        <v>474</v>
      </c>
      <c r="K34" s="1320">
        <f t="shared" si="3"/>
        <v>107.72727272727273</v>
      </c>
    </row>
    <row r="35" spans="1:11">
      <c r="A35" s="1310" t="s">
        <v>1950</v>
      </c>
      <c r="B35" s="1415" t="s">
        <v>1951</v>
      </c>
      <c r="C35" s="1317"/>
      <c r="D35" s="1317"/>
      <c r="E35" s="1318" t="e">
        <f t="shared" si="1"/>
        <v>#DIV/0!</v>
      </c>
      <c r="F35" s="1319">
        <v>423</v>
      </c>
      <c r="G35" s="1319">
        <v>257</v>
      </c>
      <c r="H35" s="1318">
        <f t="shared" si="2"/>
        <v>60.756501182033098</v>
      </c>
      <c r="I35" s="1314">
        <f t="shared" si="0"/>
        <v>423</v>
      </c>
      <c r="J35" s="1315">
        <f t="shared" si="0"/>
        <v>257</v>
      </c>
      <c r="K35" s="1320">
        <f t="shared" si="3"/>
        <v>60.756501182033098</v>
      </c>
    </row>
    <row r="36" spans="1:11">
      <c r="A36" s="1310" t="s">
        <v>2530</v>
      </c>
      <c r="B36" s="1415" t="s">
        <v>2531</v>
      </c>
      <c r="C36" s="1317"/>
      <c r="D36" s="1317"/>
      <c r="E36" s="1318" t="e">
        <f t="shared" si="1"/>
        <v>#DIV/0!</v>
      </c>
      <c r="F36" s="1319">
        <v>176</v>
      </c>
      <c r="G36" s="1319">
        <v>15</v>
      </c>
      <c r="H36" s="1318">
        <f t="shared" si="2"/>
        <v>8.5227272727272716</v>
      </c>
      <c r="I36" s="1314">
        <f t="shared" si="0"/>
        <v>176</v>
      </c>
      <c r="J36" s="1315">
        <f t="shared" si="0"/>
        <v>15</v>
      </c>
      <c r="K36" s="1320">
        <f t="shared" si="3"/>
        <v>8.5227272727272716</v>
      </c>
    </row>
    <row r="37" spans="1:11" ht="25.5">
      <c r="A37" s="1310" t="s">
        <v>1961</v>
      </c>
      <c r="B37" s="1415" t="s">
        <v>2532</v>
      </c>
      <c r="C37" s="1317"/>
      <c r="D37" s="1317"/>
      <c r="E37" s="1318" t="e">
        <f t="shared" si="1"/>
        <v>#DIV/0!</v>
      </c>
      <c r="F37" s="1319">
        <v>440</v>
      </c>
      <c r="G37" s="1319">
        <v>469</v>
      </c>
      <c r="H37" s="1318">
        <f t="shared" si="2"/>
        <v>106.59090909090909</v>
      </c>
      <c r="I37" s="1314">
        <f t="shared" si="0"/>
        <v>440</v>
      </c>
      <c r="J37" s="1315">
        <f t="shared" si="0"/>
        <v>469</v>
      </c>
      <c r="K37" s="1320">
        <f t="shared" si="3"/>
        <v>106.59090909090909</v>
      </c>
    </row>
    <row r="38" spans="1:11" ht="38.25">
      <c r="A38" s="1310" t="s">
        <v>1647</v>
      </c>
      <c r="B38" s="1311" t="s">
        <v>4279</v>
      </c>
      <c r="C38" s="1317"/>
      <c r="D38" s="1317"/>
      <c r="E38" s="1318" t="e">
        <f t="shared" si="1"/>
        <v>#DIV/0!</v>
      </c>
      <c r="F38" s="1319">
        <v>441</v>
      </c>
      <c r="G38" s="1319">
        <v>479</v>
      </c>
      <c r="H38" s="1318">
        <f t="shared" si="2"/>
        <v>108.61678004535148</v>
      </c>
      <c r="I38" s="1314">
        <f t="shared" si="0"/>
        <v>441</v>
      </c>
      <c r="J38" s="1315">
        <f t="shared" si="0"/>
        <v>479</v>
      </c>
      <c r="K38" s="1320">
        <f t="shared" si="3"/>
        <v>108.61678004535148</v>
      </c>
    </row>
    <row r="39" spans="1:11" ht="25.5">
      <c r="A39" s="1310" t="s">
        <v>4184</v>
      </c>
      <c r="B39" s="1311" t="s">
        <v>4280</v>
      </c>
      <c r="C39" s="1317"/>
      <c r="D39" s="1317"/>
      <c r="E39" s="1318" t="e">
        <f t="shared" si="1"/>
        <v>#DIV/0!</v>
      </c>
      <c r="F39" s="1319">
        <v>2013</v>
      </c>
      <c r="G39" s="1319">
        <v>2188</v>
      </c>
      <c r="H39" s="1318">
        <f t="shared" si="2"/>
        <v>108.69349230004968</v>
      </c>
      <c r="I39" s="1314">
        <f t="shared" si="0"/>
        <v>2013</v>
      </c>
      <c r="J39" s="1315">
        <f t="shared" si="0"/>
        <v>2188</v>
      </c>
      <c r="K39" s="1320">
        <f t="shared" si="3"/>
        <v>108.69349230004968</v>
      </c>
    </row>
    <row r="40" spans="1:11" ht="25.5">
      <c r="A40" s="1310" t="s">
        <v>1649</v>
      </c>
      <c r="B40" s="1311" t="s">
        <v>524</v>
      </c>
      <c r="C40" s="1317"/>
      <c r="D40" s="1317"/>
      <c r="E40" s="1318" t="e">
        <f t="shared" si="1"/>
        <v>#DIV/0!</v>
      </c>
      <c r="F40" s="1319">
        <v>72</v>
      </c>
      <c r="G40" s="1319">
        <v>79</v>
      </c>
      <c r="H40" s="1318">
        <f t="shared" si="2"/>
        <v>109.72222222222223</v>
      </c>
      <c r="I40" s="1314">
        <f t="shared" si="0"/>
        <v>72</v>
      </c>
      <c r="J40" s="1315">
        <f t="shared" si="0"/>
        <v>79</v>
      </c>
      <c r="K40" s="1320">
        <f t="shared" si="3"/>
        <v>109.72222222222223</v>
      </c>
    </row>
    <row r="41" spans="1:11" ht="25.5">
      <c r="A41" s="1310" t="s">
        <v>525</v>
      </c>
      <c r="B41" s="1311" t="s">
        <v>526</v>
      </c>
      <c r="C41" s="1317"/>
      <c r="D41" s="1317"/>
      <c r="E41" s="1318" t="e">
        <f t="shared" si="1"/>
        <v>#DIV/0!</v>
      </c>
      <c r="F41" s="1319">
        <v>67</v>
      </c>
      <c r="G41" s="1319">
        <v>72</v>
      </c>
      <c r="H41" s="1318">
        <f t="shared" si="2"/>
        <v>107.46268656716418</v>
      </c>
      <c r="I41" s="1314">
        <f t="shared" ref="I41:J61" si="4">C41+F41</f>
        <v>67</v>
      </c>
      <c r="J41" s="1315">
        <f t="shared" si="4"/>
        <v>72</v>
      </c>
      <c r="K41" s="1320">
        <f t="shared" si="3"/>
        <v>107.46268656716418</v>
      </c>
    </row>
    <row r="42" spans="1:11" ht="38.25">
      <c r="A42" s="1310" t="s">
        <v>527</v>
      </c>
      <c r="B42" s="1311" t="s">
        <v>528</v>
      </c>
      <c r="C42" s="1317"/>
      <c r="D42" s="1317"/>
      <c r="E42" s="1318" t="e">
        <f t="shared" si="1"/>
        <v>#DIV/0!</v>
      </c>
      <c r="F42" s="1319">
        <v>1</v>
      </c>
      <c r="G42" s="1319">
        <v>3</v>
      </c>
      <c r="H42" s="1318">
        <f t="shared" si="2"/>
        <v>300</v>
      </c>
      <c r="I42" s="1314">
        <f t="shared" si="4"/>
        <v>1</v>
      </c>
      <c r="J42" s="1315">
        <f t="shared" si="4"/>
        <v>3</v>
      </c>
      <c r="K42" s="1320">
        <f t="shared" si="3"/>
        <v>300</v>
      </c>
    </row>
    <row r="43" spans="1:11">
      <c r="A43" s="1310" t="s">
        <v>529</v>
      </c>
      <c r="B43" s="1311" t="s">
        <v>530</v>
      </c>
      <c r="C43" s="1317"/>
      <c r="D43" s="1317"/>
      <c r="E43" s="1318" t="e">
        <f t="shared" si="1"/>
        <v>#DIV/0!</v>
      </c>
      <c r="F43" s="1319">
        <v>7</v>
      </c>
      <c r="G43" s="1319"/>
      <c r="H43" s="1318">
        <f t="shared" si="2"/>
        <v>0</v>
      </c>
      <c r="I43" s="1314">
        <f t="shared" si="4"/>
        <v>7</v>
      </c>
      <c r="J43" s="1315">
        <f t="shared" si="4"/>
        <v>0</v>
      </c>
      <c r="K43" s="1320">
        <f t="shared" si="3"/>
        <v>0</v>
      </c>
    </row>
    <row r="44" spans="1:11" ht="25.5">
      <c r="A44" s="1425" t="s">
        <v>2533</v>
      </c>
      <c r="B44" s="1415" t="s">
        <v>2534</v>
      </c>
      <c r="C44" s="1317"/>
      <c r="D44" s="1317"/>
      <c r="E44" s="1318" t="e">
        <f t="shared" si="1"/>
        <v>#DIV/0!</v>
      </c>
      <c r="F44" s="1319">
        <v>79</v>
      </c>
      <c r="G44" s="1319">
        <v>26</v>
      </c>
      <c r="H44" s="1318">
        <f t="shared" si="2"/>
        <v>32.911392405063289</v>
      </c>
      <c r="I44" s="1314">
        <f t="shared" si="4"/>
        <v>79</v>
      </c>
      <c r="J44" s="1315">
        <f t="shared" si="4"/>
        <v>26</v>
      </c>
      <c r="K44" s="1320">
        <f t="shared" si="3"/>
        <v>32.911392405063289</v>
      </c>
    </row>
    <row r="45" spans="1:11" ht="25.5">
      <c r="A45" s="1310" t="s">
        <v>4201</v>
      </c>
      <c r="B45" s="1415" t="s">
        <v>2536</v>
      </c>
      <c r="C45" s="1317"/>
      <c r="D45" s="1317"/>
      <c r="E45" s="1318" t="e">
        <f t="shared" si="1"/>
        <v>#DIV/0!</v>
      </c>
      <c r="F45" s="1319">
        <v>50</v>
      </c>
      <c r="G45" s="1319">
        <v>19</v>
      </c>
      <c r="H45" s="1318">
        <f t="shared" si="2"/>
        <v>38</v>
      </c>
      <c r="I45" s="1314">
        <f t="shared" si="4"/>
        <v>50</v>
      </c>
      <c r="J45" s="1315">
        <f t="shared" si="4"/>
        <v>19</v>
      </c>
      <c r="K45" s="1320">
        <f t="shared" si="3"/>
        <v>38</v>
      </c>
    </row>
    <row r="46" spans="1:11">
      <c r="A46" s="1425" t="s">
        <v>531</v>
      </c>
      <c r="B46" s="1415" t="s">
        <v>2271</v>
      </c>
      <c r="C46" s="1317"/>
      <c r="D46" s="1317"/>
      <c r="E46" s="1318" t="e">
        <f t="shared" si="1"/>
        <v>#DIV/0!</v>
      </c>
      <c r="F46" s="1319">
        <v>131</v>
      </c>
      <c r="G46" s="1319">
        <v>97</v>
      </c>
      <c r="H46" s="1318">
        <f t="shared" si="2"/>
        <v>74.045801526717554</v>
      </c>
      <c r="I46" s="1314">
        <f t="shared" si="4"/>
        <v>131</v>
      </c>
      <c r="J46" s="1315">
        <f t="shared" si="4"/>
        <v>97</v>
      </c>
      <c r="K46" s="1320">
        <f t="shared" si="3"/>
        <v>74.045801526717554</v>
      </c>
    </row>
    <row r="47" spans="1:11">
      <c r="A47" s="1310" t="s">
        <v>2272</v>
      </c>
      <c r="B47" s="1415" t="s">
        <v>2273</v>
      </c>
      <c r="C47" s="1317"/>
      <c r="D47" s="1317"/>
      <c r="E47" s="1318" t="e">
        <f t="shared" si="1"/>
        <v>#DIV/0!</v>
      </c>
      <c r="F47" s="1319">
        <v>1</v>
      </c>
      <c r="G47" s="1319"/>
      <c r="H47" s="1318">
        <f t="shared" si="2"/>
        <v>0</v>
      </c>
      <c r="I47" s="1314">
        <f t="shared" si="4"/>
        <v>1</v>
      </c>
      <c r="J47" s="1315">
        <f t="shared" si="4"/>
        <v>0</v>
      </c>
      <c r="K47" s="1320">
        <f t="shared" si="3"/>
        <v>0</v>
      </c>
    </row>
    <row r="48" spans="1:11">
      <c r="A48" s="1310" t="s">
        <v>1431</v>
      </c>
      <c r="B48" s="1415" t="s">
        <v>1432</v>
      </c>
      <c r="C48" s="1317"/>
      <c r="D48" s="1317"/>
      <c r="E48" s="1318" t="e">
        <f t="shared" si="1"/>
        <v>#DIV/0!</v>
      </c>
      <c r="F48" s="1319">
        <v>14</v>
      </c>
      <c r="G48" s="1319"/>
      <c r="H48" s="1318">
        <f t="shared" si="2"/>
        <v>0</v>
      </c>
      <c r="I48" s="1314">
        <f t="shared" si="4"/>
        <v>14</v>
      </c>
      <c r="J48" s="1315">
        <f t="shared" si="4"/>
        <v>0</v>
      </c>
      <c r="K48" s="1320">
        <f t="shared" si="3"/>
        <v>0</v>
      </c>
    </row>
    <row r="49" spans="1:11">
      <c r="A49" s="1310" t="s">
        <v>2274</v>
      </c>
      <c r="B49" s="1415" t="s">
        <v>2275</v>
      </c>
      <c r="C49" s="1317"/>
      <c r="D49" s="1317"/>
      <c r="E49" s="1318" t="e">
        <f t="shared" si="1"/>
        <v>#DIV/0!</v>
      </c>
      <c r="F49" s="1319">
        <v>8</v>
      </c>
      <c r="G49" s="1319">
        <v>5</v>
      </c>
      <c r="H49" s="1318">
        <f t="shared" si="2"/>
        <v>62.5</v>
      </c>
      <c r="I49" s="1314">
        <f t="shared" si="4"/>
        <v>8</v>
      </c>
      <c r="J49" s="1315">
        <f t="shared" si="4"/>
        <v>5</v>
      </c>
      <c r="K49" s="1320">
        <f t="shared" si="3"/>
        <v>62.5</v>
      </c>
    </row>
    <row r="50" spans="1:11">
      <c r="A50" s="1310" t="s">
        <v>4297</v>
      </c>
      <c r="B50" s="1415" t="s">
        <v>4403</v>
      </c>
      <c r="C50" s="1317"/>
      <c r="D50" s="1317"/>
      <c r="E50" s="1318" t="e">
        <f t="shared" si="1"/>
        <v>#DIV/0!</v>
      </c>
      <c r="F50" s="1319">
        <v>3</v>
      </c>
      <c r="G50" s="1319"/>
      <c r="H50" s="1318">
        <f t="shared" si="2"/>
        <v>0</v>
      </c>
      <c r="I50" s="1314">
        <f t="shared" si="4"/>
        <v>3</v>
      </c>
      <c r="J50" s="1315">
        <f t="shared" si="4"/>
        <v>0</v>
      </c>
      <c r="K50" s="1320">
        <f t="shared" si="3"/>
        <v>0</v>
      </c>
    </row>
    <row r="51" spans="1:11" ht="25.5">
      <c r="A51" s="1310" t="s">
        <v>723</v>
      </c>
      <c r="B51" s="1415" t="s">
        <v>4404</v>
      </c>
      <c r="C51" s="1317"/>
      <c r="D51" s="1317"/>
      <c r="E51" s="1318" t="e">
        <f t="shared" si="1"/>
        <v>#DIV/0!</v>
      </c>
      <c r="F51" s="1319">
        <v>20</v>
      </c>
      <c r="G51" s="1319"/>
      <c r="H51" s="1318">
        <f t="shared" si="2"/>
        <v>0</v>
      </c>
      <c r="I51" s="1314">
        <f t="shared" si="4"/>
        <v>20</v>
      </c>
      <c r="J51" s="1315">
        <f t="shared" si="4"/>
        <v>0</v>
      </c>
      <c r="K51" s="1320">
        <f t="shared" si="3"/>
        <v>0</v>
      </c>
    </row>
    <row r="52" spans="1:11" ht="25.5">
      <c r="A52" s="1310" t="s">
        <v>2585</v>
      </c>
      <c r="B52" s="1415" t="s">
        <v>1982</v>
      </c>
      <c r="C52" s="1317"/>
      <c r="D52" s="1317"/>
      <c r="E52" s="1318" t="e">
        <f t="shared" si="1"/>
        <v>#DIV/0!</v>
      </c>
      <c r="F52" s="1319">
        <v>66</v>
      </c>
      <c r="G52" s="1319">
        <v>67</v>
      </c>
      <c r="H52" s="1318">
        <f t="shared" si="2"/>
        <v>101.51515151515152</v>
      </c>
      <c r="I52" s="1314">
        <f t="shared" si="4"/>
        <v>66</v>
      </c>
      <c r="J52" s="1315">
        <f t="shared" si="4"/>
        <v>67</v>
      </c>
      <c r="K52" s="1320">
        <f t="shared" si="3"/>
        <v>101.51515151515152</v>
      </c>
    </row>
    <row r="53" spans="1:11">
      <c r="A53" s="1310" t="s">
        <v>2756</v>
      </c>
      <c r="B53" s="1415" t="s">
        <v>382</v>
      </c>
      <c r="C53" s="1317"/>
      <c r="D53" s="1317"/>
      <c r="E53" s="1318" t="e">
        <f t="shared" si="1"/>
        <v>#DIV/0!</v>
      </c>
      <c r="F53" s="1319">
        <v>3</v>
      </c>
      <c r="G53" s="1319"/>
      <c r="H53" s="1318">
        <f t="shared" si="2"/>
        <v>0</v>
      </c>
      <c r="I53" s="1314">
        <f t="shared" si="4"/>
        <v>3</v>
      </c>
      <c r="J53" s="1315">
        <f t="shared" si="4"/>
        <v>0</v>
      </c>
      <c r="K53" s="1320">
        <f t="shared" si="3"/>
        <v>0</v>
      </c>
    </row>
    <row r="54" spans="1:11">
      <c r="A54" s="1310" t="s">
        <v>721</v>
      </c>
      <c r="B54" s="1415" t="s">
        <v>13</v>
      </c>
      <c r="C54" s="1317"/>
      <c r="D54" s="1317"/>
      <c r="E54" s="1318" t="e">
        <f t="shared" si="1"/>
        <v>#DIV/0!</v>
      </c>
      <c r="F54" s="1319"/>
      <c r="G54" s="1319">
        <v>3</v>
      </c>
      <c r="H54" s="1318" t="e">
        <f t="shared" si="2"/>
        <v>#DIV/0!</v>
      </c>
      <c r="I54" s="1314">
        <f t="shared" si="4"/>
        <v>0</v>
      </c>
      <c r="J54" s="1315">
        <f t="shared" si="4"/>
        <v>3</v>
      </c>
      <c r="K54" s="1320" t="e">
        <f t="shared" si="3"/>
        <v>#DIV/0!</v>
      </c>
    </row>
    <row r="55" spans="1:11" ht="38.25">
      <c r="A55" s="1310" t="s">
        <v>4290</v>
      </c>
      <c r="B55" s="1415" t="s">
        <v>5130</v>
      </c>
      <c r="C55" s="1317"/>
      <c r="D55" s="1317"/>
      <c r="E55" s="1318" t="e">
        <f t="shared" si="1"/>
        <v>#DIV/0!</v>
      </c>
      <c r="F55" s="1319"/>
      <c r="G55" s="1319">
        <v>1</v>
      </c>
      <c r="H55" s="1318" t="e">
        <f t="shared" si="2"/>
        <v>#DIV/0!</v>
      </c>
      <c r="I55" s="1314">
        <f t="shared" si="4"/>
        <v>0</v>
      </c>
      <c r="J55" s="1315">
        <f t="shared" si="4"/>
        <v>1</v>
      </c>
      <c r="K55" s="1320" t="e">
        <f t="shared" si="3"/>
        <v>#DIV/0!</v>
      </c>
    </row>
    <row r="56" spans="1:11">
      <c r="A56" s="1310"/>
      <c r="B56" s="1415"/>
      <c r="C56" s="1317"/>
      <c r="D56" s="1317"/>
      <c r="E56" s="1318" t="e">
        <f t="shared" si="1"/>
        <v>#DIV/0!</v>
      </c>
      <c r="F56" s="1319"/>
      <c r="G56" s="1319"/>
      <c r="H56" s="1318" t="e">
        <f t="shared" si="2"/>
        <v>#DIV/0!</v>
      </c>
      <c r="I56" s="1314">
        <f t="shared" si="4"/>
        <v>0</v>
      </c>
      <c r="J56" s="1315">
        <f t="shared" si="4"/>
        <v>0</v>
      </c>
      <c r="K56" s="1320" t="e">
        <f t="shared" si="3"/>
        <v>#DIV/0!</v>
      </c>
    </row>
    <row r="57" spans="1:11">
      <c r="A57" s="1310"/>
      <c r="B57" s="1415"/>
      <c r="C57" s="1317"/>
      <c r="D57" s="1317"/>
      <c r="E57" s="1318" t="e">
        <f t="shared" si="1"/>
        <v>#DIV/0!</v>
      </c>
      <c r="F57" s="1319"/>
      <c r="G57" s="1319"/>
      <c r="H57" s="1318" t="e">
        <f t="shared" si="2"/>
        <v>#DIV/0!</v>
      </c>
      <c r="I57" s="1314">
        <f t="shared" si="4"/>
        <v>0</v>
      </c>
      <c r="J57" s="1315">
        <f t="shared" si="4"/>
        <v>0</v>
      </c>
      <c r="K57" s="1320" t="e">
        <f t="shared" si="3"/>
        <v>#DIV/0!</v>
      </c>
    </row>
    <row r="58" spans="1:11">
      <c r="A58" s="1310"/>
      <c r="B58" s="1415"/>
      <c r="C58" s="1317"/>
      <c r="D58" s="1317"/>
      <c r="E58" s="1318" t="e">
        <f t="shared" si="1"/>
        <v>#DIV/0!</v>
      </c>
      <c r="F58" s="1319"/>
      <c r="G58" s="1319"/>
      <c r="H58" s="1318" t="e">
        <f t="shared" si="2"/>
        <v>#DIV/0!</v>
      </c>
      <c r="I58" s="1314">
        <f t="shared" si="4"/>
        <v>0</v>
      </c>
      <c r="J58" s="1315">
        <f t="shared" si="4"/>
        <v>0</v>
      </c>
      <c r="K58" s="1320" t="e">
        <f t="shared" si="3"/>
        <v>#DIV/0!</v>
      </c>
    </row>
    <row r="59" spans="1:11">
      <c r="A59" s="1310"/>
      <c r="B59" s="1415"/>
      <c r="C59" s="1317"/>
      <c r="D59" s="1317"/>
      <c r="E59" s="1318" t="e">
        <f t="shared" si="1"/>
        <v>#DIV/0!</v>
      </c>
      <c r="F59" s="1319"/>
      <c r="G59" s="1319"/>
      <c r="H59" s="1318" t="e">
        <f t="shared" si="2"/>
        <v>#DIV/0!</v>
      </c>
      <c r="I59" s="1314">
        <f t="shared" si="4"/>
        <v>0</v>
      </c>
      <c r="J59" s="1315">
        <f t="shared" si="4"/>
        <v>0</v>
      </c>
      <c r="K59" s="1320" t="e">
        <f t="shared" si="3"/>
        <v>#DIV/0!</v>
      </c>
    </row>
    <row r="60" spans="1:11">
      <c r="A60" s="1310"/>
      <c r="B60" s="1415"/>
      <c r="C60" s="1317"/>
      <c r="D60" s="1317"/>
      <c r="E60" s="1318" t="e">
        <f t="shared" si="1"/>
        <v>#DIV/0!</v>
      </c>
      <c r="F60" s="1319"/>
      <c r="G60" s="1319"/>
      <c r="H60" s="1318" t="e">
        <f t="shared" si="2"/>
        <v>#DIV/0!</v>
      </c>
      <c r="I60" s="1314">
        <f t="shared" si="4"/>
        <v>0</v>
      </c>
      <c r="J60" s="1315">
        <f t="shared" si="4"/>
        <v>0</v>
      </c>
      <c r="K60" s="1320" t="e">
        <f t="shared" si="3"/>
        <v>#DIV/0!</v>
      </c>
    </row>
    <row r="61" spans="1:11">
      <c r="A61" s="1882" t="s">
        <v>4210</v>
      </c>
      <c r="B61" s="1883"/>
      <c r="C61" s="1394">
        <f>SUM(C13:C60)</f>
        <v>0</v>
      </c>
      <c r="D61" s="1394">
        <f>SUM(D13:D60)</f>
        <v>0</v>
      </c>
      <c r="E61" s="1328" t="e">
        <f t="shared" si="1"/>
        <v>#DIV/0!</v>
      </c>
      <c r="F61" s="1394">
        <f>SUM(F13:F60)</f>
        <v>15532</v>
      </c>
      <c r="G61" s="1394">
        <f>SUM(G13:G60)</f>
        <v>13948</v>
      </c>
      <c r="H61" s="1328">
        <f t="shared" si="2"/>
        <v>89.801699716713884</v>
      </c>
      <c r="I61" s="1314">
        <f t="shared" si="4"/>
        <v>15532</v>
      </c>
      <c r="J61" s="1315">
        <f t="shared" si="4"/>
        <v>13948</v>
      </c>
      <c r="K61" s="1320">
        <f t="shared" si="3"/>
        <v>89.801699716713884</v>
      </c>
    </row>
    <row r="62" spans="1:11">
      <c r="A62" s="1365" t="s">
        <v>4211</v>
      </c>
      <c r="B62" s="1366"/>
      <c r="C62" s="1366"/>
      <c r="D62" s="1366"/>
      <c r="E62" s="1318"/>
      <c r="F62" s="1366"/>
      <c r="G62" s="1366"/>
      <c r="H62" s="1318"/>
      <c r="I62" s="1366"/>
      <c r="J62" s="1366"/>
      <c r="K62" s="1320"/>
    </row>
    <row r="63" spans="1:11">
      <c r="A63" s="1325" t="s">
        <v>4212</v>
      </c>
      <c r="B63" s="1332" t="s">
        <v>4213</v>
      </c>
      <c r="C63" s="1333"/>
      <c r="D63" s="1333"/>
      <c r="E63" s="1318" t="e">
        <f t="shared" si="1"/>
        <v>#DIV/0!</v>
      </c>
      <c r="F63" s="1334"/>
      <c r="G63" s="1334"/>
      <c r="H63" s="1318" t="e">
        <f t="shared" si="2"/>
        <v>#DIV/0!</v>
      </c>
      <c r="I63" s="1314">
        <f t="shared" ref="I63:J75" si="5">C63+F63</f>
        <v>0</v>
      </c>
      <c r="J63" s="1315">
        <f t="shared" si="5"/>
        <v>0</v>
      </c>
      <c r="K63" s="1320" t="e">
        <f t="shared" si="3"/>
        <v>#DIV/0!</v>
      </c>
    </row>
    <row r="64" spans="1:11">
      <c r="A64" s="1325" t="s">
        <v>4214</v>
      </c>
      <c r="B64" s="1332" t="s">
        <v>4215</v>
      </c>
      <c r="C64" s="1333"/>
      <c r="D64" s="1333"/>
      <c r="E64" s="1318" t="e">
        <f t="shared" si="1"/>
        <v>#DIV/0!</v>
      </c>
      <c r="F64" s="1334"/>
      <c r="G64" s="1334"/>
      <c r="H64" s="1318" t="e">
        <f t="shared" si="2"/>
        <v>#DIV/0!</v>
      </c>
      <c r="I64" s="1314">
        <f t="shared" si="5"/>
        <v>0</v>
      </c>
      <c r="J64" s="1315">
        <f t="shared" si="5"/>
        <v>0</v>
      </c>
      <c r="K64" s="1320" t="e">
        <f t="shared" si="3"/>
        <v>#DIV/0!</v>
      </c>
    </row>
    <row r="65" spans="1:11">
      <c r="A65" s="1325" t="s">
        <v>4216</v>
      </c>
      <c r="B65" s="1332" t="s">
        <v>4217</v>
      </c>
      <c r="C65" s="1333"/>
      <c r="D65" s="1333"/>
      <c r="E65" s="1318" t="e">
        <f t="shared" si="1"/>
        <v>#DIV/0!</v>
      </c>
      <c r="F65" s="1334"/>
      <c r="G65" s="1334"/>
      <c r="H65" s="1318" t="e">
        <f t="shared" si="2"/>
        <v>#DIV/0!</v>
      </c>
      <c r="I65" s="1314">
        <f t="shared" si="5"/>
        <v>0</v>
      </c>
      <c r="J65" s="1315">
        <f t="shared" si="5"/>
        <v>0</v>
      </c>
      <c r="K65" s="1320" t="e">
        <f t="shared" si="3"/>
        <v>#DIV/0!</v>
      </c>
    </row>
    <row r="66" spans="1:11" ht="25.5">
      <c r="A66" s="1325" t="s">
        <v>819</v>
      </c>
      <c r="B66" s="1332" t="s">
        <v>4218</v>
      </c>
      <c r="C66" s="1333"/>
      <c r="D66" s="1333"/>
      <c r="E66" s="1318" t="e">
        <f t="shared" si="1"/>
        <v>#DIV/0!</v>
      </c>
      <c r="F66" s="1334"/>
      <c r="G66" s="1334"/>
      <c r="H66" s="1318" t="e">
        <f t="shared" si="2"/>
        <v>#DIV/0!</v>
      </c>
      <c r="I66" s="1314">
        <f t="shared" si="5"/>
        <v>0</v>
      </c>
      <c r="J66" s="1315">
        <f t="shared" si="5"/>
        <v>0</v>
      </c>
      <c r="K66" s="1320" t="e">
        <f t="shared" si="3"/>
        <v>#DIV/0!</v>
      </c>
    </row>
    <row r="67" spans="1:11">
      <c r="A67" s="1325" t="s">
        <v>4219</v>
      </c>
      <c r="B67" s="1332" t="s">
        <v>4220</v>
      </c>
      <c r="C67" s="1333"/>
      <c r="D67" s="1333"/>
      <c r="E67" s="1318" t="e">
        <f t="shared" si="1"/>
        <v>#DIV/0!</v>
      </c>
      <c r="F67" s="1334"/>
      <c r="G67" s="1334"/>
      <c r="H67" s="1318" t="e">
        <f t="shared" si="2"/>
        <v>#DIV/0!</v>
      </c>
      <c r="I67" s="1314">
        <f t="shared" si="5"/>
        <v>0</v>
      </c>
      <c r="J67" s="1315">
        <f t="shared" si="5"/>
        <v>0</v>
      </c>
      <c r="K67" s="1320" t="e">
        <f t="shared" si="3"/>
        <v>#DIV/0!</v>
      </c>
    </row>
    <row r="68" spans="1:11" ht="13.5" customHeight="1">
      <c r="A68" s="1325" t="s">
        <v>4221</v>
      </c>
      <c r="B68" s="1332" t="s">
        <v>4222</v>
      </c>
      <c r="C68" s="1333"/>
      <c r="D68" s="1333"/>
      <c r="E68" s="1318" t="e">
        <f t="shared" si="1"/>
        <v>#DIV/0!</v>
      </c>
      <c r="F68" s="1334"/>
      <c r="G68" s="1334"/>
      <c r="H68" s="1318" t="e">
        <f t="shared" si="2"/>
        <v>#DIV/0!</v>
      </c>
      <c r="I68" s="1314">
        <f t="shared" si="5"/>
        <v>0</v>
      </c>
      <c r="J68" s="1315">
        <f t="shared" si="5"/>
        <v>0</v>
      </c>
      <c r="K68" s="1320" t="e">
        <f t="shared" si="3"/>
        <v>#DIV/0!</v>
      </c>
    </row>
    <row r="69" spans="1:11" ht="13.5" customHeight="1">
      <c r="A69" s="1325" t="s">
        <v>4223</v>
      </c>
      <c r="B69" s="1332" t="s">
        <v>4224</v>
      </c>
      <c r="C69" s="1333"/>
      <c r="D69" s="1333"/>
      <c r="E69" s="1318" t="e">
        <f t="shared" si="1"/>
        <v>#DIV/0!</v>
      </c>
      <c r="F69" s="1334"/>
      <c r="G69" s="1334"/>
      <c r="H69" s="1318" t="e">
        <f t="shared" si="2"/>
        <v>#DIV/0!</v>
      </c>
      <c r="I69" s="1314">
        <f t="shared" si="5"/>
        <v>0</v>
      </c>
      <c r="J69" s="1315">
        <f t="shared" si="5"/>
        <v>0</v>
      </c>
      <c r="K69" s="1320" t="e">
        <f t="shared" si="3"/>
        <v>#DIV/0!</v>
      </c>
    </row>
    <row r="70" spans="1:11" ht="15.75" customHeight="1">
      <c r="A70" s="1325" t="s">
        <v>4225</v>
      </c>
      <c r="B70" s="1332" t="s">
        <v>570</v>
      </c>
      <c r="C70" s="1333"/>
      <c r="D70" s="1333"/>
      <c r="E70" s="1318" t="e">
        <f t="shared" si="1"/>
        <v>#DIV/0!</v>
      </c>
      <c r="F70" s="1334"/>
      <c r="G70" s="1334"/>
      <c r="H70" s="1318" t="e">
        <f t="shared" si="2"/>
        <v>#DIV/0!</v>
      </c>
      <c r="I70" s="1314">
        <f t="shared" si="5"/>
        <v>0</v>
      </c>
      <c r="J70" s="1315">
        <f t="shared" si="5"/>
        <v>0</v>
      </c>
      <c r="K70" s="1320" t="e">
        <f t="shared" si="3"/>
        <v>#DIV/0!</v>
      </c>
    </row>
    <row r="71" spans="1:11" ht="15.75" customHeight="1">
      <c r="A71" s="1325" t="s">
        <v>571</v>
      </c>
      <c r="B71" s="1332" t="s">
        <v>572</v>
      </c>
      <c r="C71" s="1333"/>
      <c r="D71" s="1333"/>
      <c r="E71" s="1318" t="e">
        <f t="shared" si="1"/>
        <v>#DIV/0!</v>
      </c>
      <c r="F71" s="1334"/>
      <c r="G71" s="1334"/>
      <c r="H71" s="1318" t="e">
        <f t="shared" si="2"/>
        <v>#DIV/0!</v>
      </c>
      <c r="I71" s="1314">
        <f t="shared" si="5"/>
        <v>0</v>
      </c>
      <c r="J71" s="1315">
        <f t="shared" si="5"/>
        <v>0</v>
      </c>
      <c r="K71" s="1320" t="e">
        <f t="shared" si="3"/>
        <v>#DIV/0!</v>
      </c>
    </row>
    <row r="72" spans="1:11" ht="17.25" customHeight="1">
      <c r="A72" s="1325" t="s">
        <v>573</v>
      </c>
      <c r="B72" s="1332" t="s">
        <v>2990</v>
      </c>
      <c r="C72" s="1333"/>
      <c r="D72" s="1333"/>
      <c r="E72" s="1318" t="e">
        <f t="shared" si="1"/>
        <v>#DIV/0!</v>
      </c>
      <c r="F72" s="1334"/>
      <c r="G72" s="1334"/>
      <c r="H72" s="1318" t="e">
        <f t="shared" si="2"/>
        <v>#DIV/0!</v>
      </c>
      <c r="I72" s="1314">
        <f t="shared" si="5"/>
        <v>0</v>
      </c>
      <c r="J72" s="1315">
        <f t="shared" si="5"/>
        <v>0</v>
      </c>
      <c r="K72" s="1320" t="e">
        <f t="shared" si="3"/>
        <v>#DIV/0!</v>
      </c>
    </row>
    <row r="73" spans="1:11" ht="17.25" customHeight="1">
      <c r="A73" s="1325" t="s">
        <v>2991</v>
      </c>
      <c r="B73" s="1332" t="s">
        <v>2992</v>
      </c>
      <c r="C73" s="1333"/>
      <c r="D73" s="1333"/>
      <c r="E73" s="1318" t="e">
        <f t="shared" si="1"/>
        <v>#DIV/0!</v>
      </c>
      <c r="F73" s="1334"/>
      <c r="G73" s="1334"/>
      <c r="H73" s="1318" t="e">
        <f t="shared" si="2"/>
        <v>#DIV/0!</v>
      </c>
      <c r="I73" s="1314">
        <f t="shared" si="5"/>
        <v>0</v>
      </c>
      <c r="J73" s="1315">
        <f t="shared" si="5"/>
        <v>0</v>
      </c>
      <c r="K73" s="1320" t="e">
        <f t="shared" si="3"/>
        <v>#DIV/0!</v>
      </c>
    </row>
    <row r="74" spans="1:11" ht="15" customHeight="1">
      <c r="A74" s="1325" t="s">
        <v>2993</v>
      </c>
      <c r="B74" s="1332" t="s">
        <v>2994</v>
      </c>
      <c r="C74" s="1333"/>
      <c r="D74" s="1333"/>
      <c r="E74" s="1318" t="e">
        <f t="shared" si="1"/>
        <v>#DIV/0!</v>
      </c>
      <c r="F74" s="1334"/>
      <c r="G74" s="1334"/>
      <c r="H74" s="1318" t="e">
        <f t="shared" si="2"/>
        <v>#DIV/0!</v>
      </c>
      <c r="I74" s="1314">
        <f t="shared" si="5"/>
        <v>0</v>
      </c>
      <c r="J74" s="1315">
        <f t="shared" si="5"/>
        <v>0</v>
      </c>
      <c r="K74" s="1320" t="e">
        <f t="shared" si="3"/>
        <v>#DIV/0!</v>
      </c>
    </row>
    <row r="75" spans="1:11">
      <c r="A75" s="1329" t="s">
        <v>2995</v>
      </c>
      <c r="B75" s="1335"/>
      <c r="C75" s="1339">
        <f>SUM(C63:C74)</f>
        <v>0</v>
      </c>
      <c r="D75" s="1339">
        <f>SUM(D63:D74)</f>
        <v>0</v>
      </c>
      <c r="E75" s="1328" t="e">
        <f t="shared" si="1"/>
        <v>#DIV/0!</v>
      </c>
      <c r="F75" s="1339">
        <f>SUM(F63:F74)</f>
        <v>0</v>
      </c>
      <c r="G75" s="1339">
        <f>SUM(G63:G74)</f>
        <v>0</v>
      </c>
      <c r="H75" s="1328" t="e">
        <f t="shared" si="2"/>
        <v>#DIV/0!</v>
      </c>
      <c r="I75" s="1314">
        <f t="shared" si="5"/>
        <v>0</v>
      </c>
      <c r="J75" s="1315">
        <f t="shared" si="5"/>
        <v>0</v>
      </c>
      <c r="K75" s="1320" t="e">
        <f t="shared" si="3"/>
        <v>#DIV/0!</v>
      </c>
    </row>
    <row r="76" spans="1:11">
      <c r="A76" s="1368" t="s">
        <v>2996</v>
      </c>
      <c r="B76" s="1338"/>
      <c r="C76" s="1341">
        <f>SUM(C61+C75)</f>
        <v>0</v>
      </c>
      <c r="D76" s="1341">
        <f>SUM(D61+D75)</f>
        <v>0</v>
      </c>
      <c r="E76" s="1328" t="e">
        <f t="shared" si="1"/>
        <v>#DIV/0!</v>
      </c>
      <c r="F76" s="1341">
        <f>SUM(F61+F75)</f>
        <v>15532</v>
      </c>
      <c r="G76" s="1341">
        <f>SUM(G61+G75)</f>
        <v>13948</v>
      </c>
      <c r="H76" s="1328">
        <f t="shared" si="2"/>
        <v>89.801699716713884</v>
      </c>
      <c r="I76" s="1314">
        <f>C76+F76</f>
        <v>15532</v>
      </c>
      <c r="J76" s="1315">
        <f>D76+G76</f>
        <v>13948</v>
      </c>
      <c r="K76" s="1320">
        <f t="shared" si="3"/>
        <v>89.801699716713884</v>
      </c>
    </row>
    <row r="77" spans="1:11" ht="18.75" customHeight="1">
      <c r="A77" s="1860" t="s">
        <v>2997</v>
      </c>
      <c r="B77" s="1860"/>
      <c r="C77" s="1860"/>
      <c r="D77" s="1860"/>
      <c r="E77" s="1860"/>
      <c r="F77" s="1860"/>
      <c r="G77" s="1860"/>
      <c r="H77" s="1860"/>
      <c r="I77" s="1860"/>
      <c r="J77" s="1860"/>
    </row>
    <row r="78" spans="1:11" ht="28.5" customHeight="1">
      <c r="A78" s="1860" t="s">
        <v>1955</v>
      </c>
      <c r="B78" s="1860"/>
      <c r="C78" s="1860"/>
      <c r="D78" s="1860"/>
      <c r="E78" s="1860"/>
      <c r="F78" s="1860"/>
      <c r="G78" s="1860"/>
      <c r="H78" s="1860"/>
      <c r="I78" s="1860"/>
      <c r="J78" s="1860"/>
    </row>
    <row r="79" spans="1:11" ht="14.25">
      <c r="A79" s="213"/>
      <c r="B79" s="229"/>
      <c r="C79" s="229"/>
      <c r="D79" s="229"/>
      <c r="E79" s="229"/>
      <c r="F79" s="218"/>
      <c r="G79" s="218"/>
      <c r="H79" s="218"/>
      <c r="I79" s="1286"/>
      <c r="J79" s="218"/>
    </row>
  </sheetData>
  <mergeCells count="8">
    <mergeCell ref="A61:B61"/>
    <mergeCell ref="A77:J77"/>
    <mergeCell ref="A78:J78"/>
    <mergeCell ref="A7:A8"/>
    <mergeCell ref="B7:B8"/>
    <mergeCell ref="C7:E7"/>
    <mergeCell ref="F7:H7"/>
    <mergeCell ref="I7:K7"/>
  </mergeCells>
  <phoneticPr fontId="94" type="noConversion"/>
  <pageMargins left="0.75" right="0.75" top="1" bottom="1" header="0.5" footer="0.5"/>
  <pageSetup paperSize="9" scale="62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111"/>
  <sheetViews>
    <sheetView workbookViewId="0">
      <selection activeCell="K107" sqref="K107"/>
    </sheetView>
  </sheetViews>
  <sheetFormatPr defaultColWidth="9.140625" defaultRowHeight="12.75"/>
  <cols>
    <col min="1" max="1" width="12.7109375" customWidth="1"/>
    <col min="2" max="2" width="47" customWidth="1"/>
    <col min="3" max="3" width="11" customWidth="1"/>
    <col min="4" max="4" width="9" customWidth="1"/>
    <col min="5" max="6" width="10.5703125" customWidth="1"/>
    <col min="8" max="8" width="10.140625" customWidth="1"/>
    <col min="9" max="9" width="10" customWidth="1"/>
    <col min="11" max="11" width="10.140625" customWidth="1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90"/>
    </row>
    <row r="2" spans="1:11" ht="14.25">
      <c r="A2" s="4"/>
      <c r="B2" s="5" t="s">
        <v>916</v>
      </c>
      <c r="C2" s="9">
        <v>6113079</v>
      </c>
      <c r="D2" s="10"/>
      <c r="E2" s="10"/>
      <c r="F2" s="10"/>
      <c r="G2" s="10"/>
      <c r="H2" s="10"/>
      <c r="I2" s="67"/>
      <c r="J2" s="9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90"/>
    </row>
    <row r="4" spans="1:11" ht="14.25">
      <c r="A4" s="4"/>
      <c r="B4" s="5" t="s">
        <v>918</v>
      </c>
      <c r="C4" s="69" t="s">
        <v>904</v>
      </c>
      <c r="D4" s="12"/>
      <c r="E4" s="12"/>
      <c r="F4" s="12"/>
      <c r="G4" s="12"/>
      <c r="H4" s="12"/>
      <c r="I4" s="13"/>
      <c r="J4" s="90"/>
    </row>
    <row r="5" spans="1:11" ht="15.75">
      <c r="A5" s="4"/>
      <c r="B5" s="5" t="s">
        <v>692</v>
      </c>
      <c r="C5" s="87" t="s">
        <v>356</v>
      </c>
      <c r="D5" s="88"/>
      <c r="E5" s="88"/>
      <c r="F5" s="88"/>
      <c r="G5" s="12"/>
      <c r="H5" s="12"/>
      <c r="I5" s="13"/>
      <c r="J5" s="90"/>
    </row>
    <row r="6" spans="1:11" ht="21" customHeight="1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1" ht="39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20.2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1" ht="15.75" customHeight="1">
      <c r="A10" s="312"/>
      <c r="B10" s="313"/>
      <c r="C10" s="744"/>
      <c r="D10" s="744"/>
      <c r="E10" s="744"/>
      <c r="F10" s="472"/>
      <c r="G10" s="472"/>
      <c r="H10" s="472"/>
      <c r="I10" s="472"/>
      <c r="J10" s="794"/>
      <c r="K10" s="650"/>
    </row>
    <row r="11" spans="1:11" ht="15.75" customHeight="1">
      <c r="A11" s="312"/>
      <c r="B11" s="313"/>
      <c r="C11" s="744"/>
      <c r="D11" s="744"/>
      <c r="E11" s="744"/>
      <c r="F11" s="472"/>
      <c r="G11" s="472"/>
      <c r="H11" s="472"/>
      <c r="I11" s="472"/>
      <c r="J11" s="794"/>
      <c r="K11" s="650"/>
    </row>
    <row r="12" spans="1:11" ht="15.75" customHeight="1">
      <c r="A12" s="312"/>
      <c r="B12" s="763" t="s">
        <v>80</v>
      </c>
      <c r="C12" s="1759"/>
      <c r="D12" s="1759"/>
      <c r="E12" s="1759"/>
      <c r="F12" s="1759"/>
      <c r="G12" s="1759"/>
      <c r="H12" s="1759"/>
      <c r="I12" s="1759"/>
      <c r="J12" s="1759"/>
      <c r="K12" s="1760"/>
    </row>
    <row r="13" spans="1:11">
      <c r="A13" s="312" t="s">
        <v>2432</v>
      </c>
      <c r="B13" s="313" t="s">
        <v>2433</v>
      </c>
      <c r="C13" s="647"/>
      <c r="D13" s="647"/>
      <c r="E13" s="662" t="e">
        <f>SUM(D13/C13*100)</f>
        <v>#DIV/0!</v>
      </c>
      <c r="F13" s="647">
        <v>3</v>
      </c>
      <c r="G13" s="647"/>
      <c r="H13" s="662">
        <f>SUM(G13/F13*100)</f>
        <v>0</v>
      </c>
      <c r="I13" s="648">
        <f t="shared" ref="I13:I21" si="0">C13+F13</f>
        <v>3</v>
      </c>
      <c r="J13" s="696">
        <f t="shared" ref="J13:J21" si="1">D13+G13</f>
        <v>0</v>
      </c>
      <c r="K13" s="665">
        <f>SUM(J13/I13*100)</f>
        <v>0</v>
      </c>
    </row>
    <row r="14" spans="1:11">
      <c r="A14" s="312" t="s">
        <v>2434</v>
      </c>
      <c r="B14" s="313" t="s">
        <v>2435</v>
      </c>
      <c r="C14" s="647"/>
      <c r="D14" s="647"/>
      <c r="E14" s="662" t="e">
        <f t="shared" ref="E14:E77" si="2">SUM(D14/C14*100)</f>
        <v>#DIV/0!</v>
      </c>
      <c r="F14" s="647">
        <v>48</v>
      </c>
      <c r="G14" s="647"/>
      <c r="H14" s="662">
        <f t="shared" ref="H14:H77" si="3">SUM(G14/F14*100)</f>
        <v>0</v>
      </c>
      <c r="I14" s="648">
        <f t="shared" si="0"/>
        <v>48</v>
      </c>
      <c r="J14" s="696">
        <f t="shared" si="1"/>
        <v>0</v>
      </c>
      <c r="K14" s="665">
        <f t="shared" ref="K14:K77" si="4">SUM(J14/I14*100)</f>
        <v>0</v>
      </c>
    </row>
    <row r="15" spans="1:11">
      <c r="A15" s="312" t="s">
        <v>1527</v>
      </c>
      <c r="B15" s="313" t="s">
        <v>1528</v>
      </c>
      <c r="C15" s="647"/>
      <c r="D15" s="647"/>
      <c r="E15" s="662" t="e">
        <f t="shared" si="2"/>
        <v>#DIV/0!</v>
      </c>
      <c r="F15" s="647">
        <v>3</v>
      </c>
      <c r="G15" s="647">
        <v>3</v>
      </c>
      <c r="H15" s="662">
        <f t="shared" si="3"/>
        <v>100</v>
      </c>
      <c r="I15" s="648">
        <f t="shared" si="0"/>
        <v>3</v>
      </c>
      <c r="J15" s="696">
        <f t="shared" si="1"/>
        <v>3</v>
      </c>
      <c r="K15" s="665">
        <f t="shared" si="4"/>
        <v>100</v>
      </c>
    </row>
    <row r="16" spans="1:11">
      <c r="A16" s="312" t="s">
        <v>2999</v>
      </c>
      <c r="B16" s="313" t="s">
        <v>3000</v>
      </c>
      <c r="C16" s="647"/>
      <c r="D16" s="647"/>
      <c r="E16" s="662" t="e">
        <f t="shared" si="2"/>
        <v>#DIV/0!</v>
      </c>
      <c r="F16" s="647">
        <v>4</v>
      </c>
      <c r="G16" s="647"/>
      <c r="H16" s="662">
        <f t="shared" si="3"/>
        <v>0</v>
      </c>
      <c r="I16" s="648">
        <f t="shared" si="0"/>
        <v>4</v>
      </c>
      <c r="J16" s="696">
        <f t="shared" si="1"/>
        <v>0</v>
      </c>
      <c r="K16" s="665">
        <f t="shared" si="4"/>
        <v>0</v>
      </c>
    </row>
    <row r="17" spans="1:11">
      <c r="A17" s="312" t="s">
        <v>3696</v>
      </c>
      <c r="B17" s="313" t="s">
        <v>3697</v>
      </c>
      <c r="C17" s="647"/>
      <c r="D17" s="647"/>
      <c r="E17" s="662" t="e">
        <f t="shared" si="2"/>
        <v>#DIV/0!</v>
      </c>
      <c r="F17" s="647">
        <v>4</v>
      </c>
      <c r="G17" s="647"/>
      <c r="H17" s="662">
        <f t="shared" si="3"/>
        <v>0</v>
      </c>
      <c r="I17" s="648">
        <f t="shared" si="0"/>
        <v>4</v>
      </c>
      <c r="J17" s="696">
        <f t="shared" si="1"/>
        <v>0</v>
      </c>
      <c r="K17" s="665">
        <f t="shared" si="4"/>
        <v>0</v>
      </c>
    </row>
    <row r="18" spans="1:11" s="254" customFormat="1">
      <c r="A18" s="312" t="s">
        <v>2428</v>
      </c>
      <c r="B18" s="241" t="s">
        <v>2429</v>
      </c>
      <c r="C18" s="647"/>
      <c r="D18" s="647"/>
      <c r="E18" s="662" t="e">
        <f t="shared" si="2"/>
        <v>#DIV/0!</v>
      </c>
      <c r="F18" s="647">
        <v>4</v>
      </c>
      <c r="G18" s="647">
        <v>1</v>
      </c>
      <c r="H18" s="662">
        <f t="shared" si="3"/>
        <v>25</v>
      </c>
      <c r="I18" s="648">
        <f t="shared" si="0"/>
        <v>4</v>
      </c>
      <c r="J18" s="696">
        <f t="shared" si="1"/>
        <v>1</v>
      </c>
      <c r="K18" s="665">
        <f t="shared" si="4"/>
        <v>25</v>
      </c>
    </row>
    <row r="19" spans="1:11">
      <c r="A19" s="312" t="s">
        <v>4405</v>
      </c>
      <c r="B19" s="313" t="s">
        <v>4406</v>
      </c>
      <c r="C19" s="647"/>
      <c r="D19" s="647"/>
      <c r="E19" s="662" t="e">
        <f t="shared" si="2"/>
        <v>#DIV/0!</v>
      </c>
      <c r="F19" s="647">
        <v>1113</v>
      </c>
      <c r="G19" s="647"/>
      <c r="H19" s="662">
        <f t="shared" si="3"/>
        <v>0</v>
      </c>
      <c r="I19" s="648">
        <f t="shared" si="0"/>
        <v>1113</v>
      </c>
      <c r="J19" s="696">
        <f t="shared" si="1"/>
        <v>0</v>
      </c>
      <c r="K19" s="665">
        <f t="shared" si="4"/>
        <v>0</v>
      </c>
    </row>
    <row r="20" spans="1:11" s="254" customFormat="1">
      <c r="A20" s="312" t="s">
        <v>1583</v>
      </c>
      <c r="B20" s="313" t="s">
        <v>2430</v>
      </c>
      <c r="C20" s="647"/>
      <c r="D20" s="647"/>
      <c r="E20" s="662" t="e">
        <f t="shared" si="2"/>
        <v>#DIV/0!</v>
      </c>
      <c r="F20" s="647">
        <v>3</v>
      </c>
      <c r="G20" s="647"/>
      <c r="H20" s="662">
        <f t="shared" si="3"/>
        <v>0</v>
      </c>
      <c r="I20" s="648">
        <f t="shared" si="0"/>
        <v>3</v>
      </c>
      <c r="J20" s="696">
        <f t="shared" si="1"/>
        <v>0</v>
      </c>
      <c r="K20" s="665">
        <f t="shared" si="4"/>
        <v>0</v>
      </c>
    </row>
    <row r="21" spans="1:11">
      <c r="A21" s="316" t="s">
        <v>538</v>
      </c>
      <c r="B21" s="792" t="s">
        <v>4289</v>
      </c>
      <c r="C21" s="646">
        <v>14</v>
      </c>
      <c r="D21" s="646">
        <v>13</v>
      </c>
      <c r="E21" s="662">
        <f t="shared" si="2"/>
        <v>92.857142857142861</v>
      </c>
      <c r="F21" s="647">
        <v>293</v>
      </c>
      <c r="G21" s="647">
        <v>199</v>
      </c>
      <c r="H21" s="662">
        <f t="shared" si="3"/>
        <v>67.918088737201359</v>
      </c>
      <c r="I21" s="648">
        <f t="shared" si="0"/>
        <v>307</v>
      </c>
      <c r="J21" s="696">
        <f t="shared" si="1"/>
        <v>212</v>
      </c>
      <c r="K21" s="665">
        <f t="shared" si="4"/>
        <v>69.055374592833871</v>
      </c>
    </row>
    <row r="22" spans="1:11">
      <c r="A22" s="312" t="s">
        <v>1956</v>
      </c>
      <c r="B22" s="313" t="s">
        <v>1957</v>
      </c>
      <c r="C22" s="646">
        <v>1</v>
      </c>
      <c r="D22" s="647"/>
      <c r="E22" s="662">
        <f t="shared" si="2"/>
        <v>0</v>
      </c>
      <c r="F22" s="647">
        <v>4</v>
      </c>
      <c r="G22" s="647"/>
      <c r="H22" s="662">
        <f t="shared" si="3"/>
        <v>0</v>
      </c>
      <c r="I22" s="648">
        <f t="shared" ref="I22:I53" si="5">C22+F22</f>
        <v>5</v>
      </c>
      <c r="J22" s="696">
        <f>D21+G21</f>
        <v>212</v>
      </c>
      <c r="K22" s="665">
        <f t="shared" si="4"/>
        <v>4240</v>
      </c>
    </row>
    <row r="23" spans="1:11" s="254" customFormat="1">
      <c r="A23" s="316" t="s">
        <v>1246</v>
      </c>
      <c r="B23" s="792" t="s">
        <v>4407</v>
      </c>
      <c r="C23" s="646">
        <v>48</v>
      </c>
      <c r="D23" s="647"/>
      <c r="E23" s="662">
        <f t="shared" si="2"/>
        <v>0</v>
      </c>
      <c r="F23" s="647"/>
      <c r="G23" s="647"/>
      <c r="H23" s="662" t="e">
        <f t="shared" si="3"/>
        <v>#DIV/0!</v>
      </c>
      <c r="I23" s="648">
        <f t="shared" si="5"/>
        <v>48</v>
      </c>
      <c r="J23" s="696">
        <f t="shared" ref="J23:J54" si="6">D23+G23</f>
        <v>0</v>
      </c>
      <c r="K23" s="665">
        <f t="shared" si="4"/>
        <v>0</v>
      </c>
    </row>
    <row r="24" spans="1:11" s="254" customFormat="1">
      <c r="A24" s="316" t="s">
        <v>3517</v>
      </c>
      <c r="B24" s="792" t="s">
        <v>4408</v>
      </c>
      <c r="C24" s="646">
        <v>1</v>
      </c>
      <c r="D24" s="647"/>
      <c r="E24" s="662">
        <f t="shared" si="2"/>
        <v>0</v>
      </c>
      <c r="F24" s="646"/>
      <c r="G24" s="647"/>
      <c r="H24" s="662" t="e">
        <f t="shared" si="3"/>
        <v>#DIV/0!</v>
      </c>
      <c r="I24" s="648">
        <f t="shared" si="5"/>
        <v>1</v>
      </c>
      <c r="J24" s="696">
        <f t="shared" si="6"/>
        <v>0</v>
      </c>
      <c r="K24" s="665">
        <f t="shared" si="4"/>
        <v>0</v>
      </c>
    </row>
    <row r="25" spans="1:11" s="254" customFormat="1">
      <c r="A25" s="312" t="s">
        <v>2437</v>
      </c>
      <c r="B25" s="313" t="s">
        <v>4409</v>
      </c>
      <c r="C25" s="646">
        <v>1412</v>
      </c>
      <c r="D25" s="647"/>
      <c r="E25" s="662">
        <f t="shared" si="2"/>
        <v>0</v>
      </c>
      <c r="F25" s="646"/>
      <c r="G25" s="647"/>
      <c r="H25" s="662" t="e">
        <f t="shared" si="3"/>
        <v>#DIV/0!</v>
      </c>
      <c r="I25" s="648">
        <f t="shared" si="5"/>
        <v>1412</v>
      </c>
      <c r="J25" s="696">
        <f t="shared" si="6"/>
        <v>0</v>
      </c>
      <c r="K25" s="665">
        <f t="shared" si="4"/>
        <v>0</v>
      </c>
    </row>
    <row r="26" spans="1:11" s="254" customFormat="1">
      <c r="A26" s="312" t="s">
        <v>3518</v>
      </c>
      <c r="B26" s="313" t="s">
        <v>4410</v>
      </c>
      <c r="C26" s="646">
        <v>30</v>
      </c>
      <c r="D26" s="647"/>
      <c r="E26" s="662">
        <f t="shared" si="2"/>
        <v>0</v>
      </c>
      <c r="F26" s="646"/>
      <c r="G26" s="647"/>
      <c r="H26" s="662" t="e">
        <f t="shared" si="3"/>
        <v>#DIV/0!</v>
      </c>
      <c r="I26" s="648">
        <f t="shared" si="5"/>
        <v>30</v>
      </c>
      <c r="J26" s="696">
        <f t="shared" si="6"/>
        <v>0</v>
      </c>
      <c r="K26" s="665">
        <f t="shared" si="4"/>
        <v>0</v>
      </c>
    </row>
    <row r="27" spans="1:11" s="254" customFormat="1">
      <c r="A27" s="312" t="s">
        <v>2438</v>
      </c>
      <c r="B27" s="313" t="s">
        <v>4411</v>
      </c>
      <c r="C27" s="646">
        <v>1424</v>
      </c>
      <c r="D27" s="647"/>
      <c r="E27" s="662">
        <f t="shared" si="2"/>
        <v>0</v>
      </c>
      <c r="F27" s="646"/>
      <c r="G27" s="647"/>
      <c r="H27" s="662" t="e">
        <f t="shared" si="3"/>
        <v>#DIV/0!</v>
      </c>
      <c r="I27" s="648">
        <f t="shared" si="5"/>
        <v>1424</v>
      </c>
      <c r="J27" s="696">
        <f t="shared" si="6"/>
        <v>0</v>
      </c>
      <c r="K27" s="665">
        <f t="shared" si="4"/>
        <v>0</v>
      </c>
    </row>
    <row r="28" spans="1:11" s="254" customFormat="1">
      <c r="A28" s="312" t="s">
        <v>2439</v>
      </c>
      <c r="B28" s="313" t="s">
        <v>2564</v>
      </c>
      <c r="C28" s="646">
        <v>22</v>
      </c>
      <c r="D28" s="647"/>
      <c r="E28" s="662">
        <f t="shared" si="2"/>
        <v>0</v>
      </c>
      <c r="F28" s="646"/>
      <c r="G28" s="647"/>
      <c r="H28" s="662" t="e">
        <f t="shared" si="3"/>
        <v>#DIV/0!</v>
      </c>
      <c r="I28" s="648">
        <f t="shared" si="5"/>
        <v>22</v>
      </c>
      <c r="J28" s="696">
        <f t="shared" si="6"/>
        <v>0</v>
      </c>
      <c r="K28" s="665">
        <f t="shared" si="4"/>
        <v>0</v>
      </c>
    </row>
    <row r="29" spans="1:11" ht="25.5">
      <c r="A29" s="312" t="s">
        <v>1245</v>
      </c>
      <c r="B29" s="313" t="s">
        <v>2565</v>
      </c>
      <c r="C29" s="646">
        <v>1444</v>
      </c>
      <c r="D29" s="647"/>
      <c r="E29" s="662">
        <f t="shared" si="2"/>
        <v>0</v>
      </c>
      <c r="F29" s="646"/>
      <c r="G29" s="647"/>
      <c r="H29" s="662" t="e">
        <f t="shared" si="3"/>
        <v>#DIV/0!</v>
      </c>
      <c r="I29" s="648">
        <f t="shared" si="5"/>
        <v>1444</v>
      </c>
      <c r="J29" s="696">
        <f t="shared" si="6"/>
        <v>0</v>
      </c>
      <c r="K29" s="665">
        <f t="shared" si="4"/>
        <v>0</v>
      </c>
    </row>
    <row r="30" spans="1:11">
      <c r="A30" s="312" t="s">
        <v>1247</v>
      </c>
      <c r="B30" s="313" t="s">
        <v>2566</v>
      </c>
      <c r="C30" s="646">
        <v>42</v>
      </c>
      <c r="D30" s="647"/>
      <c r="E30" s="662">
        <f t="shared" si="2"/>
        <v>0</v>
      </c>
      <c r="F30" s="646"/>
      <c r="G30" s="647"/>
      <c r="H30" s="662" t="e">
        <f t="shared" si="3"/>
        <v>#DIV/0!</v>
      </c>
      <c r="I30" s="648">
        <f t="shared" si="5"/>
        <v>42</v>
      </c>
      <c r="J30" s="696">
        <f t="shared" si="6"/>
        <v>0</v>
      </c>
      <c r="K30" s="665">
        <f t="shared" si="4"/>
        <v>0</v>
      </c>
    </row>
    <row r="31" spans="1:11">
      <c r="A31" s="312" t="s">
        <v>1248</v>
      </c>
      <c r="B31" s="313" t="s">
        <v>2567</v>
      </c>
      <c r="C31" s="646">
        <v>2</v>
      </c>
      <c r="D31" s="647"/>
      <c r="E31" s="662">
        <f t="shared" si="2"/>
        <v>0</v>
      </c>
      <c r="F31" s="646"/>
      <c r="G31" s="647"/>
      <c r="H31" s="662" t="e">
        <f t="shared" si="3"/>
        <v>#DIV/0!</v>
      </c>
      <c r="I31" s="648">
        <f t="shared" si="5"/>
        <v>2</v>
      </c>
      <c r="J31" s="696">
        <f t="shared" si="6"/>
        <v>0</v>
      </c>
      <c r="K31" s="665">
        <f t="shared" si="4"/>
        <v>0</v>
      </c>
    </row>
    <row r="32" spans="1:11" ht="25.5">
      <c r="A32" s="312" t="s">
        <v>1961</v>
      </c>
      <c r="B32" s="313" t="s">
        <v>2532</v>
      </c>
      <c r="C32" s="647"/>
      <c r="D32" s="647"/>
      <c r="E32" s="662" t="e">
        <f t="shared" si="2"/>
        <v>#DIV/0!</v>
      </c>
      <c r="F32" s="647">
        <v>171</v>
      </c>
      <c r="G32" s="647"/>
      <c r="H32" s="662">
        <f t="shared" si="3"/>
        <v>0</v>
      </c>
      <c r="I32" s="648">
        <f t="shared" si="5"/>
        <v>171</v>
      </c>
      <c r="J32" s="696">
        <f t="shared" si="6"/>
        <v>0</v>
      </c>
      <c r="K32" s="665">
        <f t="shared" si="4"/>
        <v>0</v>
      </c>
    </row>
    <row r="33" spans="1:11" ht="25.5">
      <c r="A33" s="312" t="s">
        <v>849</v>
      </c>
      <c r="B33" s="313" t="s">
        <v>4272</v>
      </c>
      <c r="C33" s="647"/>
      <c r="D33" s="647"/>
      <c r="E33" s="662" t="e">
        <f t="shared" si="2"/>
        <v>#DIV/0!</v>
      </c>
      <c r="F33" s="647">
        <v>196</v>
      </c>
      <c r="G33" s="647"/>
      <c r="H33" s="662">
        <f t="shared" si="3"/>
        <v>0</v>
      </c>
      <c r="I33" s="648">
        <f t="shared" si="5"/>
        <v>196</v>
      </c>
      <c r="J33" s="696">
        <f t="shared" si="6"/>
        <v>0</v>
      </c>
      <c r="K33" s="665">
        <f t="shared" si="4"/>
        <v>0</v>
      </c>
    </row>
    <row r="34" spans="1:11" ht="25.5">
      <c r="A34" s="312" t="s">
        <v>2354</v>
      </c>
      <c r="B34" s="313" t="s">
        <v>2568</v>
      </c>
      <c r="C34" s="646">
        <v>40</v>
      </c>
      <c r="D34" s="647"/>
      <c r="E34" s="662">
        <f t="shared" si="2"/>
        <v>0</v>
      </c>
      <c r="F34" s="647"/>
      <c r="G34" s="647"/>
      <c r="H34" s="662" t="e">
        <f t="shared" si="3"/>
        <v>#DIV/0!</v>
      </c>
      <c r="I34" s="648">
        <f t="shared" si="5"/>
        <v>40</v>
      </c>
      <c r="J34" s="696">
        <f t="shared" si="6"/>
        <v>0</v>
      </c>
      <c r="K34" s="665">
        <f t="shared" si="4"/>
        <v>0</v>
      </c>
    </row>
    <row r="35" spans="1:11">
      <c r="A35" s="312" t="s">
        <v>2569</v>
      </c>
      <c r="B35" s="313" t="s">
        <v>2570</v>
      </c>
      <c r="C35" s="646">
        <v>1337</v>
      </c>
      <c r="D35" s="647"/>
      <c r="E35" s="662">
        <f t="shared" si="2"/>
        <v>0</v>
      </c>
      <c r="F35" s="647"/>
      <c r="G35" s="647"/>
      <c r="H35" s="662" t="e">
        <f t="shared" si="3"/>
        <v>#DIV/0!</v>
      </c>
      <c r="I35" s="648">
        <f t="shared" si="5"/>
        <v>1337</v>
      </c>
      <c r="J35" s="696">
        <f t="shared" si="6"/>
        <v>0</v>
      </c>
      <c r="K35" s="665">
        <f t="shared" si="4"/>
        <v>0</v>
      </c>
    </row>
    <row r="36" spans="1:11">
      <c r="A36" s="312" t="s">
        <v>2571</v>
      </c>
      <c r="B36" s="313" t="s">
        <v>2572</v>
      </c>
      <c r="C36" s="646">
        <v>1395</v>
      </c>
      <c r="D36" s="647"/>
      <c r="E36" s="662">
        <f t="shared" si="2"/>
        <v>0</v>
      </c>
      <c r="F36" s="647"/>
      <c r="G36" s="647"/>
      <c r="H36" s="662" t="e">
        <f t="shared" si="3"/>
        <v>#DIV/0!</v>
      </c>
      <c r="I36" s="648">
        <f t="shared" si="5"/>
        <v>1395</v>
      </c>
      <c r="J36" s="696">
        <f t="shared" si="6"/>
        <v>0</v>
      </c>
      <c r="K36" s="665">
        <f t="shared" si="4"/>
        <v>0</v>
      </c>
    </row>
    <row r="37" spans="1:11">
      <c r="A37" s="312" t="s">
        <v>2573</v>
      </c>
      <c r="B37" s="313" t="s">
        <v>2574</v>
      </c>
      <c r="C37" s="646">
        <v>72</v>
      </c>
      <c r="D37" s="647"/>
      <c r="E37" s="662">
        <f t="shared" si="2"/>
        <v>0</v>
      </c>
      <c r="F37" s="647"/>
      <c r="G37" s="647"/>
      <c r="H37" s="662" t="e">
        <f t="shared" si="3"/>
        <v>#DIV/0!</v>
      </c>
      <c r="I37" s="648">
        <f t="shared" si="5"/>
        <v>72</v>
      </c>
      <c r="J37" s="696">
        <f t="shared" si="6"/>
        <v>0</v>
      </c>
      <c r="K37" s="665">
        <f t="shared" si="4"/>
        <v>0</v>
      </c>
    </row>
    <row r="38" spans="1:11" ht="25.5">
      <c r="A38" s="312" t="s">
        <v>4273</v>
      </c>
      <c r="B38" s="313" t="s">
        <v>2577</v>
      </c>
      <c r="C38" s="646">
        <v>1</v>
      </c>
      <c r="D38" s="647"/>
      <c r="E38" s="662">
        <f t="shared" si="2"/>
        <v>0</v>
      </c>
      <c r="F38" s="647"/>
      <c r="G38" s="647"/>
      <c r="H38" s="662" t="e">
        <f t="shared" si="3"/>
        <v>#DIV/0!</v>
      </c>
      <c r="I38" s="648">
        <f t="shared" si="5"/>
        <v>1</v>
      </c>
      <c r="J38" s="696">
        <f t="shared" si="6"/>
        <v>0</v>
      </c>
      <c r="K38" s="665">
        <f t="shared" si="4"/>
        <v>0</v>
      </c>
    </row>
    <row r="39" spans="1:11" ht="25.5">
      <c r="A39" s="312" t="s">
        <v>4275</v>
      </c>
      <c r="B39" s="313" t="s">
        <v>2578</v>
      </c>
      <c r="C39" s="646">
        <v>1</v>
      </c>
      <c r="D39" s="647"/>
      <c r="E39" s="662">
        <f t="shared" si="2"/>
        <v>0</v>
      </c>
      <c r="F39" s="647"/>
      <c r="G39" s="647"/>
      <c r="H39" s="662" t="e">
        <f t="shared" si="3"/>
        <v>#DIV/0!</v>
      </c>
      <c r="I39" s="648">
        <f t="shared" si="5"/>
        <v>1</v>
      </c>
      <c r="J39" s="696">
        <f t="shared" si="6"/>
        <v>0</v>
      </c>
      <c r="K39" s="665">
        <f t="shared" si="4"/>
        <v>0</v>
      </c>
    </row>
    <row r="40" spans="1:11" ht="25.5">
      <c r="A40" s="312" t="s">
        <v>1645</v>
      </c>
      <c r="B40" s="313" t="s">
        <v>1646</v>
      </c>
      <c r="C40" s="646">
        <v>1</v>
      </c>
      <c r="D40" s="647"/>
      <c r="E40" s="662">
        <f t="shared" si="2"/>
        <v>0</v>
      </c>
      <c r="F40" s="647">
        <v>21</v>
      </c>
      <c r="G40" s="647">
        <v>1</v>
      </c>
      <c r="H40" s="662">
        <f t="shared" si="3"/>
        <v>4.7619047619047619</v>
      </c>
      <c r="I40" s="648">
        <f t="shared" si="5"/>
        <v>22</v>
      </c>
      <c r="J40" s="696">
        <f t="shared" si="6"/>
        <v>1</v>
      </c>
      <c r="K40" s="665">
        <f t="shared" si="4"/>
        <v>4.5454545454545459</v>
      </c>
    </row>
    <row r="41" spans="1:11" ht="25.5">
      <c r="A41" s="312" t="s">
        <v>4277</v>
      </c>
      <c r="B41" s="313" t="s">
        <v>4278</v>
      </c>
      <c r="C41" s="646">
        <v>1</v>
      </c>
      <c r="D41" s="647"/>
      <c r="E41" s="662">
        <f t="shared" si="2"/>
        <v>0</v>
      </c>
      <c r="F41" s="647"/>
      <c r="G41" s="647"/>
      <c r="H41" s="662" t="e">
        <f t="shared" si="3"/>
        <v>#DIV/0!</v>
      </c>
      <c r="I41" s="648">
        <f t="shared" si="5"/>
        <v>1</v>
      </c>
      <c r="J41" s="696">
        <f t="shared" si="6"/>
        <v>0</v>
      </c>
      <c r="K41" s="665">
        <f t="shared" si="4"/>
        <v>0</v>
      </c>
    </row>
    <row r="42" spans="1:11" ht="25.5">
      <c r="A42" s="312" t="s">
        <v>1647</v>
      </c>
      <c r="B42" s="313" t="s">
        <v>4279</v>
      </c>
      <c r="C42" s="646">
        <v>56</v>
      </c>
      <c r="D42" s="646">
        <v>28</v>
      </c>
      <c r="E42" s="662">
        <f t="shared" si="2"/>
        <v>50</v>
      </c>
      <c r="F42" s="647">
        <v>443</v>
      </c>
      <c r="G42" s="647">
        <v>161</v>
      </c>
      <c r="H42" s="662">
        <f t="shared" si="3"/>
        <v>36.343115124153499</v>
      </c>
      <c r="I42" s="648">
        <f t="shared" si="5"/>
        <v>499</v>
      </c>
      <c r="J42" s="696">
        <f t="shared" si="6"/>
        <v>189</v>
      </c>
      <c r="K42" s="665">
        <f t="shared" si="4"/>
        <v>37.875751503006008</v>
      </c>
    </row>
    <row r="43" spans="1:11" ht="25.5">
      <c r="A43" s="312" t="s">
        <v>4184</v>
      </c>
      <c r="B43" s="313" t="s">
        <v>2579</v>
      </c>
      <c r="C43" s="646">
        <v>18</v>
      </c>
      <c r="D43" s="647">
        <v>2</v>
      </c>
      <c r="E43" s="662">
        <f t="shared" si="2"/>
        <v>11.111111111111111</v>
      </c>
      <c r="F43" s="647">
        <v>3060</v>
      </c>
      <c r="G43" s="647">
        <v>1615</v>
      </c>
      <c r="H43" s="662">
        <f t="shared" si="3"/>
        <v>52.777777777777779</v>
      </c>
      <c r="I43" s="648">
        <f t="shared" si="5"/>
        <v>3078</v>
      </c>
      <c r="J43" s="696">
        <f t="shared" si="6"/>
        <v>1617</v>
      </c>
      <c r="K43" s="665">
        <f t="shared" si="4"/>
        <v>52.534113060428858</v>
      </c>
    </row>
    <row r="44" spans="1:11">
      <c r="A44" s="312" t="s">
        <v>4186</v>
      </c>
      <c r="B44" s="313" t="s">
        <v>4187</v>
      </c>
      <c r="C44" s="646">
        <v>39</v>
      </c>
      <c r="D44" s="646">
        <v>17</v>
      </c>
      <c r="E44" s="662">
        <f t="shared" si="2"/>
        <v>43.589743589743591</v>
      </c>
      <c r="F44" s="647">
        <v>1245</v>
      </c>
      <c r="G44" s="647">
        <v>564</v>
      </c>
      <c r="H44" s="662">
        <f t="shared" si="3"/>
        <v>45.30120481927711</v>
      </c>
      <c r="I44" s="648">
        <f t="shared" si="5"/>
        <v>1284</v>
      </c>
      <c r="J44" s="696">
        <f t="shared" si="6"/>
        <v>581</v>
      </c>
      <c r="K44" s="665">
        <f t="shared" si="4"/>
        <v>45.249221183800628</v>
      </c>
    </row>
    <row r="45" spans="1:11" ht="25.5">
      <c r="A45" s="312" t="s">
        <v>1649</v>
      </c>
      <c r="B45" s="313" t="s">
        <v>524</v>
      </c>
      <c r="C45" s="646">
        <v>121</v>
      </c>
      <c r="D45" s="646">
        <v>99</v>
      </c>
      <c r="E45" s="662">
        <f t="shared" si="2"/>
        <v>81.818181818181827</v>
      </c>
      <c r="F45" s="647">
        <v>3838</v>
      </c>
      <c r="G45" s="647">
        <v>2748</v>
      </c>
      <c r="H45" s="662">
        <f t="shared" si="3"/>
        <v>71.599791558103178</v>
      </c>
      <c r="I45" s="648">
        <f t="shared" si="5"/>
        <v>3959</v>
      </c>
      <c r="J45" s="696">
        <f t="shared" si="6"/>
        <v>2847</v>
      </c>
      <c r="K45" s="665">
        <f t="shared" si="4"/>
        <v>71.912099014902751</v>
      </c>
    </row>
    <row r="46" spans="1:11" ht="25.5">
      <c r="A46" s="312" t="s">
        <v>525</v>
      </c>
      <c r="B46" s="313" t="s">
        <v>526</v>
      </c>
      <c r="C46" s="646">
        <v>247</v>
      </c>
      <c r="D46" s="646">
        <v>156</v>
      </c>
      <c r="E46" s="662">
        <f t="shared" si="2"/>
        <v>63.157894736842103</v>
      </c>
      <c r="F46" s="647">
        <v>5935</v>
      </c>
      <c r="G46" s="647">
        <v>4291</v>
      </c>
      <c r="H46" s="662">
        <f t="shared" si="3"/>
        <v>72.299915754001688</v>
      </c>
      <c r="I46" s="648">
        <f t="shared" si="5"/>
        <v>6182</v>
      </c>
      <c r="J46" s="696">
        <f t="shared" si="6"/>
        <v>4447</v>
      </c>
      <c r="K46" s="665">
        <f t="shared" si="4"/>
        <v>71.934648980912328</v>
      </c>
    </row>
    <row r="47" spans="1:11" ht="25.5">
      <c r="A47" s="312" t="s">
        <v>527</v>
      </c>
      <c r="B47" s="313" t="s">
        <v>528</v>
      </c>
      <c r="C47" s="646">
        <v>106</v>
      </c>
      <c r="D47" s="646">
        <v>66</v>
      </c>
      <c r="E47" s="662">
        <f t="shared" si="2"/>
        <v>62.264150943396224</v>
      </c>
      <c r="F47" s="647">
        <v>4148</v>
      </c>
      <c r="G47" s="647">
        <v>2045</v>
      </c>
      <c r="H47" s="662">
        <f t="shared" si="3"/>
        <v>49.30086788813886</v>
      </c>
      <c r="I47" s="648">
        <f t="shared" si="5"/>
        <v>4254</v>
      </c>
      <c r="J47" s="696">
        <f t="shared" si="6"/>
        <v>2111</v>
      </c>
      <c r="K47" s="665">
        <f t="shared" si="4"/>
        <v>49.623883403855196</v>
      </c>
    </row>
    <row r="48" spans="1:11">
      <c r="A48" s="312" t="s">
        <v>4194</v>
      </c>
      <c r="B48" s="313" t="s">
        <v>2580</v>
      </c>
      <c r="C48" s="646">
        <v>3</v>
      </c>
      <c r="D48" s="647">
        <v>2</v>
      </c>
      <c r="E48" s="662">
        <f t="shared" si="2"/>
        <v>66.666666666666657</v>
      </c>
      <c r="F48" s="647">
        <v>590</v>
      </c>
      <c r="G48" s="647">
        <v>693</v>
      </c>
      <c r="H48" s="662">
        <f t="shared" si="3"/>
        <v>117.45762711864407</v>
      </c>
      <c r="I48" s="648">
        <f t="shared" si="5"/>
        <v>593</v>
      </c>
      <c r="J48" s="696">
        <f t="shared" si="6"/>
        <v>695</v>
      </c>
      <c r="K48" s="665">
        <f t="shared" si="4"/>
        <v>117.20067453625633</v>
      </c>
    </row>
    <row r="49" spans="1:11" ht="25.5">
      <c r="A49" s="312" t="s">
        <v>4290</v>
      </c>
      <c r="B49" s="313" t="s">
        <v>2581</v>
      </c>
      <c r="C49" s="647"/>
      <c r="D49" s="647"/>
      <c r="E49" s="662" t="e">
        <f t="shared" si="2"/>
        <v>#DIV/0!</v>
      </c>
      <c r="F49" s="647">
        <v>26</v>
      </c>
      <c r="G49" s="647"/>
      <c r="H49" s="662">
        <f t="shared" si="3"/>
        <v>0</v>
      </c>
      <c r="I49" s="648">
        <f t="shared" si="5"/>
        <v>26</v>
      </c>
      <c r="J49" s="696">
        <f t="shared" si="6"/>
        <v>0</v>
      </c>
      <c r="K49" s="665">
        <f t="shared" si="4"/>
        <v>0</v>
      </c>
    </row>
    <row r="50" spans="1:11">
      <c r="A50" s="312" t="s">
        <v>531</v>
      </c>
      <c r="B50" s="792" t="s">
        <v>532</v>
      </c>
      <c r="C50" s="646">
        <v>5</v>
      </c>
      <c r="D50" s="647">
        <v>6</v>
      </c>
      <c r="E50" s="662">
        <f t="shared" si="2"/>
        <v>120</v>
      </c>
      <c r="F50" s="647"/>
      <c r="G50" s="647">
        <v>92</v>
      </c>
      <c r="H50" s="662" t="e">
        <f t="shared" si="3"/>
        <v>#DIV/0!</v>
      </c>
      <c r="I50" s="648">
        <f t="shared" si="5"/>
        <v>5</v>
      </c>
      <c r="J50" s="696">
        <f t="shared" si="6"/>
        <v>98</v>
      </c>
      <c r="K50" s="665">
        <f t="shared" si="4"/>
        <v>1960.0000000000002</v>
      </c>
    </row>
    <row r="51" spans="1:11" s="254" customFormat="1">
      <c r="A51" s="316" t="s">
        <v>2575</v>
      </c>
      <c r="B51" s="792" t="s">
        <v>2576</v>
      </c>
      <c r="C51" s="647"/>
      <c r="D51" s="647"/>
      <c r="E51" s="662" t="e">
        <f t="shared" si="2"/>
        <v>#DIV/0!</v>
      </c>
      <c r="F51" s="647">
        <v>1</v>
      </c>
      <c r="G51" s="647"/>
      <c r="H51" s="662">
        <f t="shared" si="3"/>
        <v>0</v>
      </c>
      <c r="I51" s="648">
        <f t="shared" si="5"/>
        <v>1</v>
      </c>
      <c r="J51" s="696">
        <f t="shared" si="6"/>
        <v>0</v>
      </c>
      <c r="K51" s="665">
        <f t="shared" si="4"/>
        <v>0</v>
      </c>
    </row>
    <row r="52" spans="1:11">
      <c r="A52" s="312" t="s">
        <v>536</v>
      </c>
      <c r="B52" s="313" t="s">
        <v>537</v>
      </c>
      <c r="C52" s="646">
        <v>8</v>
      </c>
      <c r="D52" s="647">
        <v>2</v>
      </c>
      <c r="E52" s="662">
        <f t="shared" si="2"/>
        <v>25</v>
      </c>
      <c r="F52" s="647">
        <v>1409</v>
      </c>
      <c r="G52" s="647">
        <v>503</v>
      </c>
      <c r="H52" s="662">
        <f t="shared" si="3"/>
        <v>35.699077359829666</v>
      </c>
      <c r="I52" s="648">
        <f t="shared" si="5"/>
        <v>1417</v>
      </c>
      <c r="J52" s="696">
        <f t="shared" si="6"/>
        <v>505</v>
      </c>
      <c r="K52" s="665">
        <f t="shared" si="4"/>
        <v>35.638673253352152</v>
      </c>
    </row>
    <row r="53" spans="1:11">
      <c r="A53" s="316" t="s">
        <v>1954</v>
      </c>
      <c r="B53" s="792" t="s">
        <v>2583</v>
      </c>
      <c r="C53" s="646">
        <v>8</v>
      </c>
      <c r="D53" s="647">
        <v>2</v>
      </c>
      <c r="E53" s="662">
        <f t="shared" si="2"/>
        <v>25</v>
      </c>
      <c r="F53" s="647">
        <v>14</v>
      </c>
      <c r="G53" s="647">
        <v>6</v>
      </c>
      <c r="H53" s="662">
        <f t="shared" si="3"/>
        <v>42.857142857142854</v>
      </c>
      <c r="I53" s="648">
        <f t="shared" si="5"/>
        <v>22</v>
      </c>
      <c r="J53" s="696">
        <f t="shared" si="6"/>
        <v>8</v>
      </c>
      <c r="K53" s="665">
        <f t="shared" si="4"/>
        <v>36.363636363636367</v>
      </c>
    </row>
    <row r="54" spans="1:11" ht="25.5">
      <c r="A54" s="316" t="s">
        <v>4893</v>
      </c>
      <c r="B54" s="792" t="s">
        <v>2584</v>
      </c>
      <c r="C54" s="647"/>
      <c r="D54" s="647"/>
      <c r="E54" s="662" t="e">
        <f t="shared" si="2"/>
        <v>#DIV/0!</v>
      </c>
      <c r="F54" s="647">
        <v>174</v>
      </c>
      <c r="G54" s="647"/>
      <c r="H54" s="662">
        <f t="shared" si="3"/>
        <v>0</v>
      </c>
      <c r="I54" s="648">
        <f t="shared" ref="I54:I94" si="7">C54+F54</f>
        <v>174</v>
      </c>
      <c r="J54" s="696">
        <f t="shared" si="6"/>
        <v>0</v>
      </c>
      <c r="K54" s="665">
        <f t="shared" si="4"/>
        <v>0</v>
      </c>
    </row>
    <row r="55" spans="1:11" ht="25.5">
      <c r="A55" s="316" t="s">
        <v>2585</v>
      </c>
      <c r="B55" s="792" t="s">
        <v>2586</v>
      </c>
      <c r="C55" s="646">
        <v>1</v>
      </c>
      <c r="D55" s="647"/>
      <c r="E55" s="662">
        <f t="shared" si="2"/>
        <v>0</v>
      </c>
      <c r="F55" s="647">
        <v>38</v>
      </c>
      <c r="G55" s="647">
        <v>10</v>
      </c>
      <c r="H55" s="662">
        <f t="shared" si="3"/>
        <v>26.315789473684209</v>
      </c>
      <c r="I55" s="648">
        <f t="shared" si="7"/>
        <v>39</v>
      </c>
      <c r="J55" s="696">
        <f t="shared" ref="J55:J95" si="8">D55+G55</f>
        <v>10</v>
      </c>
      <c r="K55" s="665">
        <f t="shared" si="4"/>
        <v>25.641025641025639</v>
      </c>
    </row>
    <row r="56" spans="1:11">
      <c r="A56" s="312" t="s">
        <v>807</v>
      </c>
      <c r="B56" s="313" t="s">
        <v>808</v>
      </c>
      <c r="C56" s="646">
        <v>1</v>
      </c>
      <c r="D56" s="647"/>
      <c r="E56" s="662">
        <f t="shared" si="2"/>
        <v>0</v>
      </c>
      <c r="F56" s="647">
        <v>294</v>
      </c>
      <c r="G56" s="647">
        <v>29</v>
      </c>
      <c r="H56" s="662">
        <f t="shared" si="3"/>
        <v>9.8639455782312915</v>
      </c>
      <c r="I56" s="648">
        <f t="shared" si="7"/>
        <v>295</v>
      </c>
      <c r="J56" s="696">
        <f t="shared" si="8"/>
        <v>29</v>
      </c>
      <c r="K56" s="665">
        <f t="shared" si="4"/>
        <v>9.8305084745762716</v>
      </c>
    </row>
    <row r="57" spans="1:11">
      <c r="A57" s="316" t="s">
        <v>3067</v>
      </c>
      <c r="B57" s="792" t="s">
        <v>2587</v>
      </c>
      <c r="C57" s="647"/>
      <c r="D57" s="647"/>
      <c r="E57" s="662" t="e">
        <f t="shared" si="2"/>
        <v>#DIV/0!</v>
      </c>
      <c r="F57" s="647">
        <v>2680</v>
      </c>
      <c r="G57" s="647">
        <v>2594</v>
      </c>
      <c r="H57" s="662">
        <f t="shared" si="3"/>
        <v>96.791044776119406</v>
      </c>
      <c r="I57" s="648">
        <f t="shared" si="7"/>
        <v>2680</v>
      </c>
      <c r="J57" s="696">
        <f t="shared" si="8"/>
        <v>2594</v>
      </c>
      <c r="K57" s="665">
        <f t="shared" si="4"/>
        <v>96.791044776119406</v>
      </c>
    </row>
    <row r="58" spans="1:11">
      <c r="A58" s="316" t="s">
        <v>1983</v>
      </c>
      <c r="B58" s="792" t="s">
        <v>1984</v>
      </c>
      <c r="C58" s="647"/>
      <c r="D58" s="647"/>
      <c r="E58" s="662" t="e">
        <f t="shared" si="2"/>
        <v>#DIV/0!</v>
      </c>
      <c r="F58" s="647">
        <v>3</v>
      </c>
      <c r="G58" s="647">
        <v>3</v>
      </c>
      <c r="H58" s="662">
        <f t="shared" si="3"/>
        <v>100</v>
      </c>
      <c r="I58" s="648">
        <f t="shared" si="7"/>
        <v>3</v>
      </c>
      <c r="J58" s="696">
        <f t="shared" si="8"/>
        <v>3</v>
      </c>
      <c r="K58" s="665">
        <f t="shared" si="4"/>
        <v>100</v>
      </c>
    </row>
    <row r="59" spans="1:11" ht="25.5">
      <c r="A59" s="316" t="s">
        <v>1854</v>
      </c>
      <c r="B59" s="792" t="s">
        <v>1855</v>
      </c>
      <c r="C59" s="647"/>
      <c r="D59" s="647"/>
      <c r="E59" s="662" t="e">
        <f t="shared" si="2"/>
        <v>#DIV/0!</v>
      </c>
      <c r="F59" s="647">
        <v>14</v>
      </c>
      <c r="G59" s="647">
        <v>19</v>
      </c>
      <c r="H59" s="662">
        <f t="shared" si="3"/>
        <v>135.71428571428572</v>
      </c>
      <c r="I59" s="648">
        <f t="shared" si="7"/>
        <v>14</v>
      </c>
      <c r="J59" s="696">
        <f t="shared" si="8"/>
        <v>19</v>
      </c>
      <c r="K59" s="665">
        <f t="shared" si="4"/>
        <v>135.71428571428572</v>
      </c>
    </row>
    <row r="60" spans="1:11">
      <c r="A60" s="316" t="s">
        <v>1856</v>
      </c>
      <c r="B60" s="792" t="s">
        <v>1857</v>
      </c>
      <c r="C60" s="646">
        <v>2</v>
      </c>
      <c r="D60" s="647">
        <v>1</v>
      </c>
      <c r="E60" s="662">
        <f t="shared" si="2"/>
        <v>50</v>
      </c>
      <c r="F60" s="647">
        <v>86</v>
      </c>
      <c r="G60" s="647">
        <v>97</v>
      </c>
      <c r="H60" s="662">
        <f t="shared" si="3"/>
        <v>112.79069767441861</v>
      </c>
      <c r="I60" s="648">
        <f t="shared" si="7"/>
        <v>88</v>
      </c>
      <c r="J60" s="696">
        <f t="shared" si="8"/>
        <v>98</v>
      </c>
      <c r="K60" s="665">
        <f t="shared" si="4"/>
        <v>111.36363636363636</v>
      </c>
    </row>
    <row r="61" spans="1:11">
      <c r="A61" s="316" t="s">
        <v>1858</v>
      </c>
      <c r="B61" s="792" t="s">
        <v>1843</v>
      </c>
      <c r="C61" s="647"/>
      <c r="D61" s="647"/>
      <c r="E61" s="662" t="e">
        <f t="shared" si="2"/>
        <v>#DIV/0!</v>
      </c>
      <c r="F61" s="647">
        <v>5</v>
      </c>
      <c r="G61" s="647">
        <v>8</v>
      </c>
      <c r="H61" s="662">
        <f t="shared" si="3"/>
        <v>160</v>
      </c>
      <c r="I61" s="648">
        <f t="shared" si="7"/>
        <v>5</v>
      </c>
      <c r="J61" s="696">
        <f t="shared" si="8"/>
        <v>8</v>
      </c>
      <c r="K61" s="665">
        <f t="shared" si="4"/>
        <v>160</v>
      </c>
    </row>
    <row r="62" spans="1:11">
      <c r="A62" s="316" t="s">
        <v>1844</v>
      </c>
      <c r="B62" s="792" t="s">
        <v>2588</v>
      </c>
      <c r="C62" s="647"/>
      <c r="D62" s="647"/>
      <c r="E62" s="662" t="e">
        <f t="shared" si="2"/>
        <v>#DIV/0!</v>
      </c>
      <c r="F62" s="647">
        <v>75</v>
      </c>
      <c r="G62" s="647">
        <v>30</v>
      </c>
      <c r="H62" s="662">
        <f t="shared" si="3"/>
        <v>40</v>
      </c>
      <c r="I62" s="648">
        <f t="shared" si="7"/>
        <v>75</v>
      </c>
      <c r="J62" s="696">
        <f t="shared" si="8"/>
        <v>30</v>
      </c>
      <c r="K62" s="665">
        <f t="shared" si="4"/>
        <v>40</v>
      </c>
    </row>
    <row r="63" spans="1:11">
      <c r="A63" s="793" t="s">
        <v>4171</v>
      </c>
      <c r="B63" s="792" t="s">
        <v>4172</v>
      </c>
      <c r="C63" s="647"/>
      <c r="D63" s="647"/>
      <c r="E63" s="662" t="e">
        <f t="shared" si="2"/>
        <v>#DIV/0!</v>
      </c>
      <c r="F63" s="647">
        <v>2</v>
      </c>
      <c r="G63" s="647">
        <v>4</v>
      </c>
      <c r="H63" s="662">
        <f t="shared" si="3"/>
        <v>200</v>
      </c>
      <c r="I63" s="648">
        <f t="shared" si="7"/>
        <v>2</v>
      </c>
      <c r="J63" s="696">
        <f t="shared" si="8"/>
        <v>4</v>
      </c>
      <c r="K63" s="665">
        <f t="shared" si="4"/>
        <v>200</v>
      </c>
    </row>
    <row r="64" spans="1:11">
      <c r="A64" s="793" t="s">
        <v>4297</v>
      </c>
      <c r="B64" s="792" t="s">
        <v>1953</v>
      </c>
      <c r="C64" s="647"/>
      <c r="D64" s="647"/>
      <c r="E64" s="662" t="e">
        <f t="shared" si="2"/>
        <v>#DIV/0!</v>
      </c>
      <c r="F64" s="647">
        <v>2</v>
      </c>
      <c r="G64" s="647">
        <v>2</v>
      </c>
      <c r="H64" s="662">
        <f t="shared" si="3"/>
        <v>100</v>
      </c>
      <c r="I64" s="648">
        <f t="shared" si="7"/>
        <v>2</v>
      </c>
      <c r="J64" s="696">
        <f t="shared" si="8"/>
        <v>2</v>
      </c>
      <c r="K64" s="665">
        <f t="shared" si="4"/>
        <v>100</v>
      </c>
    </row>
    <row r="65" spans="1:11">
      <c r="A65" s="793" t="s">
        <v>4175</v>
      </c>
      <c r="B65" s="792" t="s">
        <v>2589</v>
      </c>
      <c r="C65" s="647"/>
      <c r="D65" s="647">
        <v>1</v>
      </c>
      <c r="E65" s="662" t="e">
        <f t="shared" si="2"/>
        <v>#DIV/0!</v>
      </c>
      <c r="F65" s="647">
        <v>36</v>
      </c>
      <c r="G65" s="647">
        <v>151</v>
      </c>
      <c r="H65" s="662">
        <f t="shared" si="3"/>
        <v>419.44444444444446</v>
      </c>
      <c r="I65" s="648">
        <f t="shared" si="7"/>
        <v>36</v>
      </c>
      <c r="J65" s="696">
        <f t="shared" si="8"/>
        <v>152</v>
      </c>
      <c r="K65" s="665">
        <f t="shared" si="4"/>
        <v>422.22222222222223</v>
      </c>
    </row>
    <row r="66" spans="1:11" ht="25.5">
      <c r="A66" s="793" t="s">
        <v>4270</v>
      </c>
      <c r="B66" s="792" t="s">
        <v>4362</v>
      </c>
      <c r="C66" s="647"/>
      <c r="D66" s="647"/>
      <c r="E66" s="662" t="e">
        <f t="shared" si="2"/>
        <v>#DIV/0!</v>
      </c>
      <c r="F66" s="647">
        <v>2</v>
      </c>
      <c r="G66" s="647"/>
      <c r="H66" s="662">
        <f t="shared" si="3"/>
        <v>0</v>
      </c>
      <c r="I66" s="648">
        <f t="shared" si="7"/>
        <v>2</v>
      </c>
      <c r="J66" s="696">
        <f t="shared" si="8"/>
        <v>0</v>
      </c>
      <c r="K66" s="665">
        <f t="shared" si="4"/>
        <v>0</v>
      </c>
    </row>
    <row r="67" spans="1:11">
      <c r="A67" s="793" t="s">
        <v>716</v>
      </c>
      <c r="B67" s="792" t="s">
        <v>717</v>
      </c>
      <c r="C67" s="647"/>
      <c r="D67" s="647"/>
      <c r="E67" s="662" t="e">
        <f t="shared" si="2"/>
        <v>#DIV/0!</v>
      </c>
      <c r="F67" s="647">
        <v>339</v>
      </c>
      <c r="G67" s="647">
        <v>1</v>
      </c>
      <c r="H67" s="662">
        <f t="shared" si="3"/>
        <v>0.29498525073746312</v>
      </c>
      <c r="I67" s="648">
        <f t="shared" si="7"/>
        <v>339</v>
      </c>
      <c r="J67" s="696">
        <f t="shared" si="8"/>
        <v>1</v>
      </c>
      <c r="K67" s="665">
        <f t="shared" si="4"/>
        <v>0.29498525073746312</v>
      </c>
    </row>
    <row r="68" spans="1:11" ht="25.5">
      <c r="A68" s="793" t="s">
        <v>4178</v>
      </c>
      <c r="B68" s="792" t="s">
        <v>4363</v>
      </c>
      <c r="C68" s="646">
        <v>1</v>
      </c>
      <c r="D68" s="647"/>
      <c r="E68" s="662">
        <f t="shared" si="2"/>
        <v>0</v>
      </c>
      <c r="F68" s="647">
        <v>129</v>
      </c>
      <c r="G68" s="647">
        <v>21</v>
      </c>
      <c r="H68" s="662">
        <f t="shared" si="3"/>
        <v>16.279069767441861</v>
      </c>
      <c r="I68" s="648">
        <f t="shared" si="7"/>
        <v>130</v>
      </c>
      <c r="J68" s="696">
        <f t="shared" si="8"/>
        <v>21</v>
      </c>
      <c r="K68" s="665">
        <f t="shared" si="4"/>
        <v>16.153846153846153</v>
      </c>
    </row>
    <row r="69" spans="1:11">
      <c r="A69" s="793" t="s">
        <v>4182</v>
      </c>
      <c r="B69" s="792" t="s">
        <v>4364</v>
      </c>
      <c r="C69" s="646"/>
      <c r="D69" s="647">
        <v>1</v>
      </c>
      <c r="E69" s="662" t="e">
        <f t="shared" si="2"/>
        <v>#DIV/0!</v>
      </c>
      <c r="F69" s="647">
        <v>26</v>
      </c>
      <c r="G69" s="647">
        <v>4</v>
      </c>
      <c r="H69" s="662">
        <f t="shared" si="3"/>
        <v>15.384615384615385</v>
      </c>
      <c r="I69" s="648">
        <f t="shared" si="7"/>
        <v>26</v>
      </c>
      <c r="J69" s="696">
        <f t="shared" si="8"/>
        <v>5</v>
      </c>
      <c r="K69" s="665">
        <f t="shared" si="4"/>
        <v>19.230769230769234</v>
      </c>
    </row>
    <row r="70" spans="1:11">
      <c r="A70" s="793" t="s">
        <v>4188</v>
      </c>
      <c r="B70" s="792" t="s">
        <v>4365</v>
      </c>
      <c r="C70" s="646">
        <v>2</v>
      </c>
      <c r="D70" s="647">
        <v>1</v>
      </c>
      <c r="E70" s="662">
        <f t="shared" si="2"/>
        <v>50</v>
      </c>
      <c r="F70" s="647">
        <v>104</v>
      </c>
      <c r="G70" s="647">
        <v>139</v>
      </c>
      <c r="H70" s="662">
        <f t="shared" si="3"/>
        <v>133.65384615384613</v>
      </c>
      <c r="I70" s="648">
        <f t="shared" si="7"/>
        <v>106</v>
      </c>
      <c r="J70" s="696">
        <f t="shared" si="8"/>
        <v>140</v>
      </c>
      <c r="K70" s="665">
        <f t="shared" si="4"/>
        <v>132.0754716981132</v>
      </c>
    </row>
    <row r="71" spans="1:11">
      <c r="A71" s="793" t="s">
        <v>4190</v>
      </c>
      <c r="B71" s="792" t="s">
        <v>4366</v>
      </c>
      <c r="C71" s="646">
        <v>14</v>
      </c>
      <c r="D71" s="646">
        <v>19</v>
      </c>
      <c r="E71" s="662">
        <f t="shared" si="2"/>
        <v>135.71428571428572</v>
      </c>
      <c r="F71" s="647">
        <v>2635</v>
      </c>
      <c r="G71" s="647"/>
      <c r="H71" s="662">
        <f t="shared" si="3"/>
        <v>0</v>
      </c>
      <c r="I71" s="648">
        <f t="shared" si="7"/>
        <v>2649</v>
      </c>
      <c r="J71" s="696">
        <f t="shared" si="8"/>
        <v>19</v>
      </c>
      <c r="K71" s="665">
        <f t="shared" si="4"/>
        <v>0.71725179312948284</v>
      </c>
    </row>
    <row r="72" spans="1:11" ht="25.5">
      <c r="A72" s="312" t="s">
        <v>4196</v>
      </c>
      <c r="B72" s="313" t="s">
        <v>4889</v>
      </c>
      <c r="C72" s="647"/>
      <c r="D72" s="647">
        <v>1</v>
      </c>
      <c r="E72" s="662" t="e">
        <f t="shared" si="2"/>
        <v>#DIV/0!</v>
      </c>
      <c r="F72" s="647">
        <v>95</v>
      </c>
      <c r="G72" s="647">
        <v>47</v>
      </c>
      <c r="H72" s="662">
        <f t="shared" si="3"/>
        <v>49.473684210526315</v>
      </c>
      <c r="I72" s="648">
        <f t="shared" si="7"/>
        <v>95</v>
      </c>
      <c r="J72" s="696">
        <f t="shared" si="8"/>
        <v>48</v>
      </c>
      <c r="K72" s="665">
        <f t="shared" si="4"/>
        <v>50.526315789473685</v>
      </c>
    </row>
    <row r="73" spans="1:11">
      <c r="A73" s="312" t="s">
        <v>529</v>
      </c>
      <c r="B73" s="313" t="s">
        <v>530</v>
      </c>
      <c r="C73" s="646">
        <v>1</v>
      </c>
      <c r="D73" s="647"/>
      <c r="E73" s="662">
        <f t="shared" si="2"/>
        <v>0</v>
      </c>
      <c r="F73" s="647">
        <v>277</v>
      </c>
      <c r="G73" s="647">
        <v>187</v>
      </c>
      <c r="H73" s="662">
        <f t="shared" si="3"/>
        <v>67.50902527075813</v>
      </c>
      <c r="I73" s="648">
        <f t="shared" si="7"/>
        <v>278</v>
      </c>
      <c r="J73" s="696">
        <f t="shared" si="8"/>
        <v>187</v>
      </c>
      <c r="K73" s="665">
        <f t="shared" si="4"/>
        <v>67.266187050359719</v>
      </c>
    </row>
    <row r="74" spans="1:11">
      <c r="A74" s="312" t="s">
        <v>4197</v>
      </c>
      <c r="B74" s="313" t="s">
        <v>4367</v>
      </c>
      <c r="C74" s="646"/>
      <c r="D74" s="647"/>
      <c r="E74" s="662" t="e">
        <f t="shared" si="2"/>
        <v>#DIV/0!</v>
      </c>
      <c r="F74" s="647">
        <v>48</v>
      </c>
      <c r="G74" s="647"/>
      <c r="H74" s="662">
        <f t="shared" si="3"/>
        <v>0</v>
      </c>
      <c r="I74" s="648">
        <f t="shared" si="7"/>
        <v>48</v>
      </c>
      <c r="J74" s="696">
        <f t="shared" si="8"/>
        <v>0</v>
      </c>
      <c r="K74" s="665">
        <f t="shared" si="4"/>
        <v>0</v>
      </c>
    </row>
    <row r="75" spans="1:11">
      <c r="A75" s="793" t="s">
        <v>4200</v>
      </c>
      <c r="B75" s="313" t="s">
        <v>4368</v>
      </c>
      <c r="C75" s="646">
        <v>2</v>
      </c>
      <c r="D75" s="647">
        <v>1</v>
      </c>
      <c r="E75" s="662">
        <f t="shared" si="2"/>
        <v>50</v>
      </c>
      <c r="F75" s="647">
        <v>684</v>
      </c>
      <c r="G75" s="647">
        <v>414</v>
      </c>
      <c r="H75" s="662">
        <f t="shared" si="3"/>
        <v>60.526315789473685</v>
      </c>
      <c r="I75" s="648">
        <f t="shared" si="7"/>
        <v>686</v>
      </c>
      <c r="J75" s="696">
        <f t="shared" si="8"/>
        <v>415</v>
      </c>
      <c r="K75" s="665">
        <f t="shared" si="4"/>
        <v>60.495626822157433</v>
      </c>
    </row>
    <row r="76" spans="1:11">
      <c r="A76" s="793" t="s">
        <v>721</v>
      </c>
      <c r="B76" s="313" t="s">
        <v>4369</v>
      </c>
      <c r="C76" s="647"/>
      <c r="D76" s="647"/>
      <c r="E76" s="662" t="e">
        <f t="shared" si="2"/>
        <v>#DIV/0!</v>
      </c>
      <c r="F76" s="647">
        <v>127</v>
      </c>
      <c r="G76" s="647">
        <v>107</v>
      </c>
      <c r="H76" s="662">
        <f t="shared" si="3"/>
        <v>84.251968503937007</v>
      </c>
      <c r="I76" s="648">
        <f t="shared" si="7"/>
        <v>127</v>
      </c>
      <c r="J76" s="696">
        <f t="shared" si="8"/>
        <v>107</v>
      </c>
      <c r="K76" s="665">
        <f t="shared" si="4"/>
        <v>84.251968503937007</v>
      </c>
    </row>
    <row r="77" spans="1:11" ht="25.5">
      <c r="A77" s="312" t="s">
        <v>4201</v>
      </c>
      <c r="B77" s="313" t="s">
        <v>4370</v>
      </c>
      <c r="C77" s="646">
        <v>46</v>
      </c>
      <c r="D77" s="646">
        <v>31</v>
      </c>
      <c r="E77" s="662">
        <f t="shared" si="2"/>
        <v>67.391304347826093</v>
      </c>
      <c r="F77" s="647">
        <v>5481</v>
      </c>
      <c r="G77" s="647">
        <v>3835</v>
      </c>
      <c r="H77" s="662">
        <f t="shared" si="3"/>
        <v>69.968983762087205</v>
      </c>
      <c r="I77" s="648">
        <f t="shared" si="7"/>
        <v>5527</v>
      </c>
      <c r="J77" s="696">
        <f t="shared" si="8"/>
        <v>3866</v>
      </c>
      <c r="K77" s="665">
        <f t="shared" si="4"/>
        <v>69.947530305771664</v>
      </c>
    </row>
    <row r="78" spans="1:11" ht="25.5">
      <c r="A78" s="793" t="s">
        <v>725</v>
      </c>
      <c r="B78" s="792" t="s">
        <v>4371</v>
      </c>
      <c r="C78" s="647"/>
      <c r="D78" s="647"/>
      <c r="E78" s="662" t="e">
        <f t="shared" ref="E78:E107" si="9">SUM(D78/C78*100)</f>
        <v>#DIV/0!</v>
      </c>
      <c r="F78" s="647">
        <v>2</v>
      </c>
      <c r="G78" s="647"/>
      <c r="H78" s="662">
        <f t="shared" ref="H78:H107" si="10">SUM(G78/F78*100)</f>
        <v>0</v>
      </c>
      <c r="I78" s="648">
        <f t="shared" si="7"/>
        <v>2</v>
      </c>
      <c r="J78" s="696">
        <f t="shared" si="8"/>
        <v>0</v>
      </c>
      <c r="K78" s="665">
        <f t="shared" ref="K78:K107" si="11">SUM(J78/I78*100)</f>
        <v>0</v>
      </c>
    </row>
    <row r="79" spans="1:11">
      <c r="A79" s="793" t="s">
        <v>727</v>
      </c>
      <c r="B79" s="792" t="s">
        <v>4372</v>
      </c>
      <c r="C79" s="647"/>
      <c r="D79" s="647"/>
      <c r="E79" s="662" t="e">
        <f t="shared" si="9"/>
        <v>#DIV/0!</v>
      </c>
      <c r="F79" s="647">
        <v>14</v>
      </c>
      <c r="G79" s="647"/>
      <c r="H79" s="662">
        <f t="shared" si="10"/>
        <v>0</v>
      </c>
      <c r="I79" s="648">
        <f t="shared" si="7"/>
        <v>14</v>
      </c>
      <c r="J79" s="696">
        <f t="shared" si="8"/>
        <v>0</v>
      </c>
      <c r="K79" s="665">
        <f t="shared" si="11"/>
        <v>0</v>
      </c>
    </row>
    <row r="80" spans="1:11" ht="25.5">
      <c r="A80" s="312" t="s">
        <v>723</v>
      </c>
      <c r="B80" s="313" t="s">
        <v>4891</v>
      </c>
      <c r="C80" s="647"/>
      <c r="D80" s="647"/>
      <c r="E80" s="662" t="e">
        <f t="shared" si="9"/>
        <v>#DIV/0!</v>
      </c>
      <c r="F80" s="647">
        <v>59</v>
      </c>
      <c r="G80" s="647">
        <v>71</v>
      </c>
      <c r="H80" s="662">
        <f t="shared" si="10"/>
        <v>120.33898305084745</v>
      </c>
      <c r="I80" s="648">
        <f t="shared" si="7"/>
        <v>59</v>
      </c>
      <c r="J80" s="696">
        <f t="shared" si="8"/>
        <v>71</v>
      </c>
      <c r="K80" s="665">
        <f t="shared" si="11"/>
        <v>120.33898305084745</v>
      </c>
    </row>
    <row r="81" spans="1:11">
      <c r="A81" s="316" t="s">
        <v>3519</v>
      </c>
      <c r="B81" s="792" t="s">
        <v>2582</v>
      </c>
      <c r="C81" s="646">
        <v>1</v>
      </c>
      <c r="D81" s="647"/>
      <c r="E81" s="662">
        <f t="shared" si="9"/>
        <v>0</v>
      </c>
      <c r="F81" s="647"/>
      <c r="G81" s="647"/>
      <c r="H81" s="662" t="e">
        <f t="shared" si="10"/>
        <v>#DIV/0!</v>
      </c>
      <c r="I81" s="648">
        <f t="shared" si="7"/>
        <v>1</v>
      </c>
      <c r="J81" s="696">
        <f t="shared" si="8"/>
        <v>0</v>
      </c>
      <c r="K81" s="665">
        <f t="shared" si="11"/>
        <v>0</v>
      </c>
    </row>
    <row r="82" spans="1:11">
      <c r="A82" s="316" t="s">
        <v>10</v>
      </c>
      <c r="B82" s="792" t="s">
        <v>11</v>
      </c>
      <c r="C82" s="646"/>
      <c r="D82" s="647"/>
      <c r="E82" s="662" t="e">
        <f>SUM(D82/C82*100)</f>
        <v>#DIV/0!</v>
      </c>
      <c r="F82" s="646"/>
      <c r="G82" s="646"/>
      <c r="H82" s="662"/>
      <c r="I82" s="648"/>
      <c r="J82" s="696">
        <f t="shared" ref="J82:J90" si="12">D82+G82</f>
        <v>0</v>
      </c>
      <c r="K82" s="665" t="e">
        <f t="shared" ref="K82:K90" si="13">SUM(J82/I82*100)</f>
        <v>#DIV/0!</v>
      </c>
    </row>
    <row r="83" spans="1:11">
      <c r="A83" s="316" t="s">
        <v>3058</v>
      </c>
      <c r="B83" s="792" t="s">
        <v>1610</v>
      </c>
      <c r="C83" s="646"/>
      <c r="D83" s="647"/>
      <c r="E83" s="662" t="e">
        <f>SUM(D83/C83*100)</f>
        <v>#DIV/0!</v>
      </c>
      <c r="F83" s="646"/>
      <c r="G83" s="646">
        <v>6</v>
      </c>
      <c r="H83" s="662" t="e">
        <f>SUM(G83/F83*100)</f>
        <v>#DIV/0!</v>
      </c>
      <c r="I83" s="648"/>
      <c r="J83" s="696">
        <f t="shared" si="12"/>
        <v>6</v>
      </c>
      <c r="K83" s="665" t="e">
        <f t="shared" si="13"/>
        <v>#DIV/0!</v>
      </c>
    </row>
    <row r="84" spans="1:11" ht="25.5">
      <c r="A84" s="316" t="s">
        <v>4169</v>
      </c>
      <c r="B84" s="792" t="s">
        <v>4170</v>
      </c>
      <c r="C84" s="646"/>
      <c r="D84" s="647">
        <v>3</v>
      </c>
      <c r="E84" s="662" t="e">
        <f>SUM(D84/C84*100)</f>
        <v>#DIV/0!</v>
      </c>
      <c r="F84" s="646"/>
      <c r="G84" s="646">
        <v>4</v>
      </c>
      <c r="H84" s="662" t="e">
        <f>SUM(G84/F84*100)</f>
        <v>#DIV/0!</v>
      </c>
      <c r="I84" s="648"/>
      <c r="J84" s="696">
        <f t="shared" si="12"/>
        <v>7</v>
      </c>
      <c r="K84" s="665" t="e">
        <f t="shared" si="13"/>
        <v>#DIV/0!</v>
      </c>
    </row>
    <row r="85" spans="1:11" ht="25.5">
      <c r="A85" s="316" t="s">
        <v>3001</v>
      </c>
      <c r="B85" s="792" t="s">
        <v>3002</v>
      </c>
      <c r="C85" s="646"/>
      <c r="D85" s="646"/>
      <c r="E85" s="662" t="e">
        <f>SUM(D85/C85*100)</f>
        <v>#DIV/0!</v>
      </c>
      <c r="F85" s="646"/>
      <c r="G85" s="646">
        <v>3</v>
      </c>
      <c r="H85" s="662" t="e">
        <f>SUM(G85/F85*100)</f>
        <v>#DIV/0!</v>
      </c>
      <c r="I85" s="648"/>
      <c r="J85" s="696">
        <f>D85+G85</f>
        <v>3</v>
      </c>
      <c r="K85" s="665" t="e">
        <f>SUM(J85/I85*100)</f>
        <v>#DIV/0!</v>
      </c>
    </row>
    <row r="86" spans="1:11">
      <c r="A86" s="316" t="s">
        <v>5133</v>
      </c>
      <c r="B86" s="792" t="s">
        <v>5134</v>
      </c>
      <c r="C86" s="646"/>
      <c r="D86" s="646"/>
      <c r="E86" s="662" t="e">
        <f>SUM(D86/C86*100)</f>
        <v>#DIV/0!</v>
      </c>
      <c r="F86" s="646"/>
      <c r="G86" s="646">
        <v>1</v>
      </c>
      <c r="H86" s="662" t="e">
        <f>SUM(G86/F86*100)</f>
        <v>#DIV/0!</v>
      </c>
      <c r="I86" s="648"/>
      <c r="J86" s="696">
        <f>D86+G86</f>
        <v>1</v>
      </c>
      <c r="K86" s="665" t="e">
        <f>SUM(J86/I86*100)</f>
        <v>#DIV/0!</v>
      </c>
    </row>
    <row r="87" spans="1:11">
      <c r="A87" s="316" t="s">
        <v>3048</v>
      </c>
      <c r="B87" s="792" t="s">
        <v>5135</v>
      </c>
      <c r="C87" s="1290"/>
      <c r="D87" s="1290"/>
      <c r="E87" s="662" t="e">
        <f t="shared" ref="E87:E89" si="14">SUM(D87/C87*100)</f>
        <v>#DIV/0!</v>
      </c>
      <c r="F87" s="1290"/>
      <c r="G87" s="1290">
        <v>3</v>
      </c>
      <c r="H87" s="662" t="e">
        <f t="shared" ref="H87:H89" si="15">SUM(G87/F87*100)</f>
        <v>#DIV/0!</v>
      </c>
      <c r="I87" s="648"/>
      <c r="J87" s="696">
        <f t="shared" ref="J87:J89" si="16">D87+G87</f>
        <v>3</v>
      </c>
      <c r="K87" s="665" t="e">
        <f t="shared" ref="K87:K89" si="17">SUM(J87/I87*100)</f>
        <v>#DIV/0!</v>
      </c>
    </row>
    <row r="88" spans="1:11" ht="25.5">
      <c r="A88" s="316" t="s">
        <v>4895</v>
      </c>
      <c r="B88" s="792" t="s">
        <v>5136</v>
      </c>
      <c r="C88" s="1290"/>
      <c r="D88" s="1290"/>
      <c r="E88" s="662" t="e">
        <f t="shared" si="14"/>
        <v>#DIV/0!</v>
      </c>
      <c r="F88" s="1290"/>
      <c r="G88" s="1290">
        <v>1</v>
      </c>
      <c r="H88" s="662" t="e">
        <f t="shared" si="15"/>
        <v>#DIV/0!</v>
      </c>
      <c r="I88" s="648"/>
      <c r="J88" s="696">
        <f t="shared" si="16"/>
        <v>1</v>
      </c>
      <c r="K88" s="665" t="e">
        <f t="shared" si="17"/>
        <v>#DIV/0!</v>
      </c>
    </row>
    <row r="89" spans="1:11">
      <c r="A89" s="1425" t="s">
        <v>4190</v>
      </c>
      <c r="B89" s="1428" t="s">
        <v>881</v>
      </c>
      <c r="C89" s="1290"/>
      <c r="D89" s="1290"/>
      <c r="E89" s="662" t="e">
        <f t="shared" si="14"/>
        <v>#DIV/0!</v>
      </c>
      <c r="F89" s="1290"/>
      <c r="G89" s="1290">
        <v>2467</v>
      </c>
      <c r="H89" s="662" t="e">
        <f t="shared" si="15"/>
        <v>#DIV/0!</v>
      </c>
      <c r="I89" s="648"/>
      <c r="J89" s="696">
        <f t="shared" si="16"/>
        <v>2467</v>
      </c>
      <c r="K89" s="665" t="e">
        <f t="shared" si="17"/>
        <v>#DIV/0!</v>
      </c>
    </row>
    <row r="90" spans="1:11">
      <c r="A90" s="316" t="s">
        <v>5137</v>
      </c>
      <c r="B90" s="1428" t="s">
        <v>5138</v>
      </c>
      <c r="C90" s="646"/>
      <c r="D90" s="646"/>
      <c r="E90" s="662" t="e">
        <f t="shared" si="9"/>
        <v>#DIV/0!</v>
      </c>
      <c r="F90" s="646"/>
      <c r="G90" s="646">
        <v>2</v>
      </c>
      <c r="H90" s="662" t="e">
        <f t="shared" si="10"/>
        <v>#DIV/0!</v>
      </c>
      <c r="I90" s="648"/>
      <c r="J90" s="696">
        <f t="shared" si="12"/>
        <v>2</v>
      </c>
      <c r="K90" s="665" t="e">
        <f t="shared" si="13"/>
        <v>#DIV/0!</v>
      </c>
    </row>
    <row r="91" spans="1:11">
      <c r="A91" s="1880" t="s">
        <v>4210</v>
      </c>
      <c r="B91" s="1881"/>
      <c r="C91" s="741">
        <f>SUM(C13:C90)</f>
        <v>7970</v>
      </c>
      <c r="D91" s="741">
        <f>SUM(D13:D90)</f>
        <v>452</v>
      </c>
      <c r="E91" s="665">
        <f t="shared" si="9"/>
        <v>5.6712672521957339</v>
      </c>
      <c r="F91" s="741">
        <f>SUM(F13:F90)</f>
        <v>36007</v>
      </c>
      <c r="G91" s="741">
        <f>SUM(G13:G90)</f>
        <v>23182</v>
      </c>
      <c r="H91" s="665">
        <f t="shared" si="10"/>
        <v>64.381925736662311</v>
      </c>
      <c r="I91" s="648">
        <f t="shared" si="7"/>
        <v>43977</v>
      </c>
      <c r="J91" s="696">
        <f t="shared" si="8"/>
        <v>23634</v>
      </c>
      <c r="K91" s="665">
        <f t="shared" si="11"/>
        <v>53.74172863087523</v>
      </c>
    </row>
    <row r="92" spans="1:11">
      <c r="A92" s="742" t="s">
        <v>4211</v>
      </c>
      <c r="B92" s="779"/>
      <c r="C92" s="1885"/>
      <c r="D92" s="1886"/>
      <c r="E92" s="1886"/>
      <c r="F92" s="1886"/>
      <c r="G92" s="1886"/>
      <c r="H92" s="1886"/>
      <c r="I92" s="1886"/>
      <c r="J92" s="1886"/>
      <c r="K92" s="1887"/>
    </row>
    <row r="93" spans="1:11">
      <c r="A93" s="483" t="s">
        <v>4212</v>
      </c>
      <c r="B93" s="658" t="s">
        <v>4213</v>
      </c>
      <c r="C93" s="474"/>
      <c r="D93" s="474"/>
      <c r="E93" s="662" t="e">
        <f t="shared" si="9"/>
        <v>#DIV/0!</v>
      </c>
      <c r="F93" s="564"/>
      <c r="G93" s="564"/>
      <c r="H93" s="662" t="e">
        <f t="shared" si="10"/>
        <v>#DIV/0!</v>
      </c>
      <c r="I93" s="648">
        <f t="shared" si="7"/>
        <v>0</v>
      </c>
      <c r="J93" s="696">
        <f t="shared" si="8"/>
        <v>0</v>
      </c>
      <c r="K93" s="665" t="e">
        <f t="shared" si="11"/>
        <v>#DIV/0!</v>
      </c>
    </row>
    <row r="94" spans="1:11">
      <c r="A94" s="483" t="s">
        <v>4214</v>
      </c>
      <c r="B94" s="658" t="s">
        <v>4215</v>
      </c>
      <c r="C94" s="474"/>
      <c r="D94" s="474"/>
      <c r="E94" s="662" t="e">
        <f t="shared" si="9"/>
        <v>#DIV/0!</v>
      </c>
      <c r="F94" s="564"/>
      <c r="G94" s="564"/>
      <c r="H94" s="662" t="e">
        <f t="shared" si="10"/>
        <v>#DIV/0!</v>
      </c>
      <c r="I94" s="648">
        <f t="shared" si="7"/>
        <v>0</v>
      </c>
      <c r="J94" s="696">
        <f t="shared" si="8"/>
        <v>0</v>
      </c>
      <c r="K94" s="665" t="e">
        <f t="shared" si="11"/>
        <v>#DIV/0!</v>
      </c>
    </row>
    <row r="95" spans="1:11">
      <c r="A95" s="483" t="s">
        <v>4216</v>
      </c>
      <c r="B95" s="658" t="s">
        <v>4217</v>
      </c>
      <c r="C95" s="474"/>
      <c r="D95" s="474"/>
      <c r="E95" s="662" t="e">
        <f t="shared" si="9"/>
        <v>#DIV/0!</v>
      </c>
      <c r="F95" s="564"/>
      <c r="G95" s="564"/>
      <c r="H95" s="662" t="e">
        <f t="shared" si="10"/>
        <v>#DIV/0!</v>
      </c>
      <c r="I95" s="648">
        <f t="shared" ref="I95:I106" si="18">C95+F95</f>
        <v>0</v>
      </c>
      <c r="J95" s="696">
        <f t="shared" si="8"/>
        <v>0</v>
      </c>
      <c r="K95" s="665" t="e">
        <f t="shared" si="11"/>
        <v>#DIV/0!</v>
      </c>
    </row>
    <row r="96" spans="1:11">
      <c r="A96" s="483" t="s">
        <v>819</v>
      </c>
      <c r="B96" s="658" t="s">
        <v>4218</v>
      </c>
      <c r="C96" s="474"/>
      <c r="D96" s="474"/>
      <c r="E96" s="662" t="e">
        <f t="shared" si="9"/>
        <v>#DIV/0!</v>
      </c>
      <c r="F96" s="564"/>
      <c r="G96" s="564"/>
      <c r="H96" s="662" t="e">
        <f t="shared" si="10"/>
        <v>#DIV/0!</v>
      </c>
      <c r="I96" s="648">
        <f t="shared" si="18"/>
        <v>0</v>
      </c>
      <c r="J96" s="696">
        <f t="shared" ref="J96:J106" si="19">D96+G96</f>
        <v>0</v>
      </c>
      <c r="K96" s="665" t="e">
        <f t="shared" si="11"/>
        <v>#DIV/0!</v>
      </c>
    </row>
    <row r="97" spans="1:11">
      <c r="A97" s="483" t="s">
        <v>4219</v>
      </c>
      <c r="B97" s="658" t="s">
        <v>4220</v>
      </c>
      <c r="C97" s="474"/>
      <c r="D97" s="474"/>
      <c r="E97" s="662" t="e">
        <f t="shared" si="9"/>
        <v>#DIV/0!</v>
      </c>
      <c r="F97" s="564"/>
      <c r="G97" s="564"/>
      <c r="H97" s="662" t="e">
        <f t="shared" si="10"/>
        <v>#DIV/0!</v>
      </c>
      <c r="I97" s="648">
        <f t="shared" si="18"/>
        <v>0</v>
      </c>
      <c r="J97" s="696">
        <f t="shared" si="19"/>
        <v>0</v>
      </c>
      <c r="K97" s="665" t="e">
        <f t="shared" si="11"/>
        <v>#DIV/0!</v>
      </c>
    </row>
    <row r="98" spans="1:11" ht="25.5">
      <c r="A98" s="483" t="s">
        <v>4221</v>
      </c>
      <c r="B98" s="658" t="s">
        <v>4222</v>
      </c>
      <c r="C98" s="474"/>
      <c r="D98" s="474"/>
      <c r="E98" s="662" t="e">
        <f t="shared" si="9"/>
        <v>#DIV/0!</v>
      </c>
      <c r="F98" s="564"/>
      <c r="G98" s="564"/>
      <c r="H98" s="662" t="e">
        <f t="shared" si="10"/>
        <v>#DIV/0!</v>
      </c>
      <c r="I98" s="648">
        <f t="shared" si="18"/>
        <v>0</v>
      </c>
      <c r="J98" s="696">
        <f t="shared" si="19"/>
        <v>0</v>
      </c>
      <c r="K98" s="665" t="e">
        <f t="shared" si="11"/>
        <v>#DIV/0!</v>
      </c>
    </row>
    <row r="99" spans="1:11" ht="19.5" customHeight="1">
      <c r="A99" s="483" t="s">
        <v>4223</v>
      </c>
      <c r="B99" s="658" t="s">
        <v>4224</v>
      </c>
      <c r="C99" s="474"/>
      <c r="D99" s="474"/>
      <c r="E99" s="662" t="e">
        <f t="shared" si="9"/>
        <v>#DIV/0!</v>
      </c>
      <c r="F99" s="564"/>
      <c r="G99" s="564"/>
      <c r="H99" s="662" t="e">
        <f t="shared" si="10"/>
        <v>#DIV/0!</v>
      </c>
      <c r="I99" s="648">
        <f t="shared" si="18"/>
        <v>0</v>
      </c>
      <c r="J99" s="696">
        <f t="shared" si="19"/>
        <v>0</v>
      </c>
      <c r="K99" s="665" t="e">
        <f t="shared" si="11"/>
        <v>#DIV/0!</v>
      </c>
    </row>
    <row r="100" spans="1:11" ht="18" customHeight="1">
      <c r="A100" s="483" t="s">
        <v>4225</v>
      </c>
      <c r="B100" s="658" t="s">
        <v>570</v>
      </c>
      <c r="C100" s="474"/>
      <c r="D100" s="474"/>
      <c r="E100" s="662" t="e">
        <f t="shared" si="9"/>
        <v>#DIV/0!</v>
      </c>
      <c r="F100" s="564"/>
      <c r="G100" s="564"/>
      <c r="H100" s="662" t="e">
        <f t="shared" si="10"/>
        <v>#DIV/0!</v>
      </c>
      <c r="I100" s="648">
        <f t="shared" si="18"/>
        <v>0</v>
      </c>
      <c r="J100" s="696">
        <f t="shared" si="19"/>
        <v>0</v>
      </c>
      <c r="K100" s="665" t="e">
        <f t="shared" si="11"/>
        <v>#DIV/0!</v>
      </c>
    </row>
    <row r="101" spans="1:11" ht="22.5" customHeight="1">
      <c r="A101" s="483" t="s">
        <v>571</v>
      </c>
      <c r="B101" s="658" t="s">
        <v>572</v>
      </c>
      <c r="C101" s="474"/>
      <c r="D101" s="474"/>
      <c r="E101" s="662" t="e">
        <f t="shared" si="9"/>
        <v>#DIV/0!</v>
      </c>
      <c r="F101" s="564"/>
      <c r="G101" s="564"/>
      <c r="H101" s="662" t="e">
        <f t="shared" si="10"/>
        <v>#DIV/0!</v>
      </c>
      <c r="I101" s="648">
        <f t="shared" si="18"/>
        <v>0</v>
      </c>
      <c r="J101" s="696">
        <f t="shared" si="19"/>
        <v>0</v>
      </c>
      <c r="K101" s="665" t="e">
        <f t="shared" si="11"/>
        <v>#DIV/0!</v>
      </c>
    </row>
    <row r="102" spans="1:11" ht="24.75" customHeight="1">
      <c r="A102" s="483" t="s">
        <v>573</v>
      </c>
      <c r="B102" s="658" t="s">
        <v>2990</v>
      </c>
      <c r="C102" s="474"/>
      <c r="D102" s="474"/>
      <c r="E102" s="662" t="e">
        <f t="shared" si="9"/>
        <v>#DIV/0!</v>
      </c>
      <c r="F102" s="564"/>
      <c r="G102" s="564"/>
      <c r="H102" s="662" t="e">
        <f t="shared" si="10"/>
        <v>#DIV/0!</v>
      </c>
      <c r="I102" s="648">
        <f t="shared" si="18"/>
        <v>0</v>
      </c>
      <c r="J102" s="696">
        <f t="shared" si="19"/>
        <v>0</v>
      </c>
      <c r="K102" s="665" t="e">
        <f t="shared" si="11"/>
        <v>#DIV/0!</v>
      </c>
    </row>
    <row r="103" spans="1:11" ht="29.25" customHeight="1">
      <c r="A103" s="483" t="s">
        <v>2991</v>
      </c>
      <c r="B103" s="658" t="s">
        <v>2992</v>
      </c>
      <c r="C103" s="474"/>
      <c r="D103" s="474"/>
      <c r="E103" s="662" t="e">
        <f t="shared" si="9"/>
        <v>#DIV/0!</v>
      </c>
      <c r="F103" s="564"/>
      <c r="G103" s="564"/>
      <c r="H103" s="662" t="e">
        <f t="shared" si="10"/>
        <v>#DIV/0!</v>
      </c>
      <c r="I103" s="648">
        <f t="shared" si="18"/>
        <v>0</v>
      </c>
      <c r="J103" s="696">
        <f t="shared" si="19"/>
        <v>0</v>
      </c>
      <c r="K103" s="665" t="e">
        <f t="shared" si="11"/>
        <v>#DIV/0!</v>
      </c>
    </row>
    <row r="104" spans="1:11" ht="23.25" customHeight="1">
      <c r="A104" s="483" t="s">
        <v>2993</v>
      </c>
      <c r="B104" s="658" t="s">
        <v>2994</v>
      </c>
      <c r="C104" s="474"/>
      <c r="D104" s="474"/>
      <c r="E104" s="662" t="e">
        <f t="shared" si="9"/>
        <v>#DIV/0!</v>
      </c>
      <c r="F104" s="564"/>
      <c r="G104" s="564"/>
      <c r="H104" s="662" t="e">
        <f t="shared" si="10"/>
        <v>#DIV/0!</v>
      </c>
      <c r="I104" s="648">
        <f t="shared" si="18"/>
        <v>0</v>
      </c>
      <c r="J104" s="696">
        <f t="shared" si="19"/>
        <v>0</v>
      </c>
      <c r="K104" s="665" t="e">
        <f t="shared" si="11"/>
        <v>#DIV/0!</v>
      </c>
    </row>
    <row r="105" spans="1:11" ht="23.25" customHeight="1">
      <c r="A105" s="483" t="s">
        <v>807</v>
      </c>
      <c r="B105" s="743" t="s">
        <v>808</v>
      </c>
      <c r="C105" s="744"/>
      <c r="D105" s="744"/>
      <c r="E105" s="662" t="e">
        <f t="shared" si="9"/>
        <v>#DIV/0!</v>
      </c>
      <c r="F105" s="570"/>
      <c r="G105" s="570"/>
      <c r="H105" s="662" t="e">
        <f t="shared" si="10"/>
        <v>#DIV/0!</v>
      </c>
      <c r="I105" s="648">
        <f t="shared" si="18"/>
        <v>0</v>
      </c>
      <c r="J105" s="696">
        <f t="shared" si="19"/>
        <v>0</v>
      </c>
      <c r="K105" s="665" t="e">
        <f t="shared" si="11"/>
        <v>#DIV/0!</v>
      </c>
    </row>
    <row r="106" spans="1:11">
      <c r="A106" s="769" t="s">
        <v>2995</v>
      </c>
      <c r="B106" s="743"/>
      <c r="C106" s="768">
        <f>SUM(C93:C105)</f>
        <v>0</v>
      </c>
      <c r="D106" s="768">
        <f>SUM(D93:D105)</f>
        <v>0</v>
      </c>
      <c r="E106" s="665" t="e">
        <f t="shared" si="9"/>
        <v>#DIV/0!</v>
      </c>
      <c r="F106" s="768">
        <f>SUM(F93:F105)</f>
        <v>0</v>
      </c>
      <c r="G106" s="768">
        <f>SUM(G93:G105)</f>
        <v>0</v>
      </c>
      <c r="H106" s="665" t="e">
        <f t="shared" si="10"/>
        <v>#DIV/0!</v>
      </c>
      <c r="I106" s="648">
        <f t="shared" si="18"/>
        <v>0</v>
      </c>
      <c r="J106" s="696">
        <f t="shared" si="19"/>
        <v>0</v>
      </c>
      <c r="K106" s="665" t="e">
        <f t="shared" si="11"/>
        <v>#DIV/0!</v>
      </c>
    </row>
    <row r="107" spans="1:11">
      <c r="A107" s="651" t="s">
        <v>2996</v>
      </c>
      <c r="B107" s="652"/>
      <c r="C107" s="653">
        <f>SUM(C91+C106)</f>
        <v>7970</v>
      </c>
      <c r="D107" s="653">
        <f>SUM(D91+D106)</f>
        <v>452</v>
      </c>
      <c r="E107" s="665">
        <f t="shared" si="9"/>
        <v>5.6712672521957339</v>
      </c>
      <c r="F107" s="653">
        <f>SUM(F91+F106)</f>
        <v>36007</v>
      </c>
      <c r="G107" s="653">
        <f>SUM(G91+G106)</f>
        <v>23182</v>
      </c>
      <c r="H107" s="665">
        <f t="shared" si="10"/>
        <v>64.381925736662311</v>
      </c>
      <c r="I107" s="648">
        <f>C107+F107</f>
        <v>43977</v>
      </c>
      <c r="J107" s="696">
        <f>D107+G107</f>
        <v>23634</v>
      </c>
      <c r="K107" s="665">
        <f t="shared" si="11"/>
        <v>53.74172863087523</v>
      </c>
    </row>
    <row r="108" spans="1:11" ht="18.75" customHeight="1">
      <c r="A108" s="1884" t="s">
        <v>2997</v>
      </c>
      <c r="B108" s="1884"/>
      <c r="C108" s="1884"/>
      <c r="D108" s="1884"/>
      <c r="E108" s="1884"/>
      <c r="F108" s="1884"/>
      <c r="G108" s="1884"/>
      <c r="H108" s="1884"/>
      <c r="I108" s="1884"/>
      <c r="J108" s="1884"/>
    </row>
    <row r="109" spans="1:11" ht="28.5" customHeight="1">
      <c r="A109" s="1861" t="s">
        <v>1955</v>
      </c>
      <c r="B109" s="1861"/>
      <c r="C109" s="1861"/>
      <c r="D109" s="1861"/>
      <c r="E109" s="1861"/>
      <c r="F109" s="1861"/>
      <c r="G109" s="1861"/>
      <c r="H109" s="1861"/>
      <c r="I109" s="1861"/>
      <c r="J109" s="1861"/>
    </row>
    <row r="110" spans="1:11" ht="14.25">
      <c r="A110" s="222" t="s">
        <v>12</v>
      </c>
      <c r="B110" s="98"/>
      <c r="C110" s="98"/>
      <c r="D110" s="98"/>
      <c r="E110" s="98"/>
      <c r="F110" s="96"/>
      <c r="G110" s="96"/>
      <c r="H110" s="96"/>
      <c r="I110" s="99"/>
      <c r="J110" s="96"/>
    </row>
    <row r="111" spans="1:11">
      <c r="A111" s="94"/>
    </row>
  </sheetData>
  <mergeCells count="10">
    <mergeCell ref="C7:E7"/>
    <mergeCell ref="F7:H7"/>
    <mergeCell ref="I7:K7"/>
    <mergeCell ref="A109:J109"/>
    <mergeCell ref="A7:A8"/>
    <mergeCell ref="B7:B8"/>
    <mergeCell ref="A108:J108"/>
    <mergeCell ref="C12:K12"/>
    <mergeCell ref="A91:B91"/>
    <mergeCell ref="C92:K92"/>
  </mergeCells>
  <phoneticPr fontId="94" type="noConversion"/>
  <pageMargins left="0.75" right="0.75" top="0.98" bottom="0.98" header="0.51" footer="0.51"/>
  <pageSetup paperSize="9" scale="5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140"/>
  <sheetViews>
    <sheetView topLeftCell="A118" workbookViewId="0">
      <selection activeCell="N13" sqref="N13"/>
    </sheetView>
  </sheetViews>
  <sheetFormatPr defaultColWidth="9.140625" defaultRowHeight="12.75"/>
  <cols>
    <col min="1" max="1" width="12.7109375" customWidth="1"/>
    <col min="2" max="2" width="40.5703125" customWidth="1"/>
    <col min="3" max="3" width="11" customWidth="1"/>
    <col min="4" max="4" width="9.5703125" customWidth="1"/>
    <col min="5" max="5" width="10.42578125" bestFit="1" customWidth="1"/>
    <col min="6" max="6" width="9.28515625" customWidth="1"/>
    <col min="7" max="7" width="9.7109375" customWidth="1"/>
    <col min="8" max="8" width="10.42578125" bestFit="1" customWidth="1"/>
    <col min="9" max="10" width="9.7109375" customWidth="1"/>
    <col min="11" max="11" width="10.42578125" bestFit="1" customWidth="1"/>
  </cols>
  <sheetData>
    <row r="1" spans="1:12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2" ht="14.25">
      <c r="A2" s="187"/>
      <c r="B2" s="188" t="s">
        <v>916</v>
      </c>
      <c r="C2" s="223">
        <v>6113079</v>
      </c>
      <c r="D2" s="190"/>
      <c r="E2" s="190"/>
      <c r="F2" s="190"/>
      <c r="G2" s="190"/>
      <c r="H2" s="190"/>
      <c r="I2" s="191"/>
      <c r="J2" s="222"/>
    </row>
    <row r="3" spans="1:12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2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2" ht="15.75">
      <c r="A5" s="187"/>
      <c r="B5" s="188" t="s">
        <v>692</v>
      </c>
      <c r="C5" s="224" t="s">
        <v>4538</v>
      </c>
      <c r="D5" s="225"/>
      <c r="E5" s="225"/>
      <c r="F5" s="225"/>
      <c r="G5" s="196"/>
      <c r="H5" s="196"/>
      <c r="I5" s="197"/>
      <c r="J5" s="222"/>
    </row>
    <row r="6" spans="1:12" ht="15.75">
      <c r="A6" s="226"/>
      <c r="B6" s="226"/>
      <c r="C6" s="942" t="s">
        <v>357</v>
      </c>
      <c r="D6" s="942"/>
      <c r="E6" s="942"/>
      <c r="F6" s="942"/>
      <c r="G6" s="942"/>
      <c r="H6" s="942"/>
      <c r="I6" s="213"/>
      <c r="J6" s="213"/>
    </row>
    <row r="7" spans="1:12" ht="12.75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2" ht="36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2" ht="36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2" ht="15.75" customHeight="1">
      <c r="A10" s="312" t="s">
        <v>4373</v>
      </c>
      <c r="B10" s="313" t="s">
        <v>4374</v>
      </c>
      <c r="C10" s="646">
        <v>11</v>
      </c>
      <c r="D10" s="646">
        <v>8</v>
      </c>
      <c r="E10" s="675">
        <f t="shared" ref="E10:E75" si="0">SUM(D10/C10*100)</f>
        <v>72.727272727272734</v>
      </c>
      <c r="F10" s="471"/>
      <c r="G10" s="471">
        <v>4</v>
      </c>
      <c r="H10" s="675" t="e">
        <f>SUM(G10/F10*100)</f>
        <v>#DIV/0!</v>
      </c>
      <c r="I10" s="748">
        <f t="shared" ref="I10:J33" si="1">C10+F10</f>
        <v>11</v>
      </c>
      <c r="J10" s="795">
        <f t="shared" si="1"/>
        <v>12</v>
      </c>
      <c r="K10" s="665">
        <f>SUM(J10/I10*100)</f>
        <v>109.09090909090908</v>
      </c>
      <c r="L10" s="943"/>
    </row>
    <row r="11" spans="1:12" ht="30.75" customHeight="1">
      <c r="A11" s="312" t="s">
        <v>4375</v>
      </c>
      <c r="B11" s="313" t="s">
        <v>4376</v>
      </c>
      <c r="C11" s="471">
        <v>14</v>
      </c>
      <c r="D11" s="471">
        <v>12</v>
      </c>
      <c r="E11" s="675">
        <f t="shared" si="0"/>
        <v>85.714285714285708</v>
      </c>
      <c r="F11" s="477">
        <v>25</v>
      </c>
      <c r="G11" s="477">
        <v>3</v>
      </c>
      <c r="H11" s="675">
        <f t="shared" ref="H11:H34" si="2">SUM(G11/F11*100)</f>
        <v>12</v>
      </c>
      <c r="I11" s="748">
        <f t="shared" si="1"/>
        <v>39</v>
      </c>
      <c r="J11" s="795">
        <f t="shared" si="1"/>
        <v>15</v>
      </c>
      <c r="K11" s="665">
        <f t="shared" ref="K11:K34" si="3">SUM(J11/I11*100)</f>
        <v>38.461538461538467</v>
      </c>
      <c r="L11" s="199"/>
    </row>
    <row r="12" spans="1:12" ht="13.5" customHeight="1">
      <c r="A12" s="312" t="s">
        <v>4377</v>
      </c>
      <c r="B12" s="313" t="s">
        <v>4378</v>
      </c>
      <c r="C12" s="471">
        <v>13</v>
      </c>
      <c r="D12" s="471">
        <v>5</v>
      </c>
      <c r="E12" s="675">
        <f t="shared" si="0"/>
        <v>38.461538461538467</v>
      </c>
      <c r="F12" s="471">
        <v>1</v>
      </c>
      <c r="G12" s="471"/>
      <c r="H12" s="675">
        <f t="shared" si="2"/>
        <v>0</v>
      </c>
      <c r="I12" s="748">
        <f t="shared" si="1"/>
        <v>14</v>
      </c>
      <c r="J12" s="795">
        <f t="shared" si="1"/>
        <v>5</v>
      </c>
      <c r="K12" s="665">
        <f t="shared" si="3"/>
        <v>35.714285714285715</v>
      </c>
      <c r="L12" s="199"/>
    </row>
    <row r="13" spans="1:12" ht="18.75" customHeight="1">
      <c r="A13" s="312" t="s">
        <v>4379</v>
      </c>
      <c r="B13" s="313" t="s">
        <v>4380</v>
      </c>
      <c r="C13" s="471"/>
      <c r="D13" s="471"/>
      <c r="E13" s="675" t="e">
        <f t="shared" si="0"/>
        <v>#DIV/0!</v>
      </c>
      <c r="F13" s="477">
        <v>4</v>
      </c>
      <c r="G13" s="477">
        <v>1</v>
      </c>
      <c r="H13" s="675">
        <f t="shared" si="2"/>
        <v>25</v>
      </c>
      <c r="I13" s="748">
        <f t="shared" si="1"/>
        <v>4</v>
      </c>
      <c r="J13" s="795">
        <f t="shared" si="1"/>
        <v>1</v>
      </c>
      <c r="K13" s="665">
        <f t="shared" si="3"/>
        <v>25</v>
      </c>
      <c r="L13" s="199"/>
    </row>
    <row r="14" spans="1:12" ht="15.75" customHeight="1">
      <c r="A14" s="312" t="s">
        <v>4381</v>
      </c>
      <c r="B14" s="313" t="s">
        <v>4382</v>
      </c>
      <c r="C14" s="471"/>
      <c r="D14" s="471"/>
      <c r="E14" s="675" t="e">
        <f t="shared" si="0"/>
        <v>#DIV/0!</v>
      </c>
      <c r="F14" s="477">
        <v>5</v>
      </c>
      <c r="G14" s="477"/>
      <c r="H14" s="675">
        <f t="shared" si="2"/>
        <v>0</v>
      </c>
      <c r="I14" s="748">
        <f t="shared" si="1"/>
        <v>5</v>
      </c>
      <c r="J14" s="795">
        <f t="shared" si="1"/>
        <v>0</v>
      </c>
      <c r="K14" s="665">
        <f t="shared" si="3"/>
        <v>0</v>
      </c>
      <c r="L14" s="199"/>
    </row>
    <row r="15" spans="1:12" ht="24" customHeight="1">
      <c r="A15" s="312" t="s">
        <v>4383</v>
      </c>
      <c r="B15" s="313" t="s">
        <v>4384</v>
      </c>
      <c r="C15" s="471"/>
      <c r="D15" s="471"/>
      <c r="E15" s="675" t="e">
        <f t="shared" si="0"/>
        <v>#DIV/0!</v>
      </c>
      <c r="F15" s="477">
        <v>53</v>
      </c>
      <c r="G15" s="477">
        <v>9</v>
      </c>
      <c r="H15" s="675">
        <f t="shared" si="2"/>
        <v>16.981132075471699</v>
      </c>
      <c r="I15" s="748">
        <f t="shared" si="1"/>
        <v>53</v>
      </c>
      <c r="J15" s="795">
        <f t="shared" si="1"/>
        <v>9</v>
      </c>
      <c r="K15" s="665">
        <f t="shared" si="3"/>
        <v>16.981132075471699</v>
      </c>
      <c r="L15" s="199"/>
    </row>
    <row r="16" spans="1:12" ht="24" customHeight="1">
      <c r="A16" s="312" t="s">
        <v>4385</v>
      </c>
      <c r="B16" s="313" t="s">
        <v>4386</v>
      </c>
      <c r="C16" s="471">
        <v>1</v>
      </c>
      <c r="D16" s="471">
        <v>2</v>
      </c>
      <c r="E16" s="675">
        <f t="shared" si="0"/>
        <v>200</v>
      </c>
      <c r="F16" s="471">
        <v>2</v>
      </c>
      <c r="G16" s="471">
        <v>1</v>
      </c>
      <c r="H16" s="675">
        <f t="shared" si="2"/>
        <v>50</v>
      </c>
      <c r="I16" s="748">
        <f t="shared" si="1"/>
        <v>3</v>
      </c>
      <c r="J16" s="795">
        <f t="shared" si="1"/>
        <v>3</v>
      </c>
      <c r="K16" s="665">
        <f t="shared" si="3"/>
        <v>100</v>
      </c>
      <c r="L16" s="199"/>
    </row>
    <row r="17" spans="1:12" ht="24" customHeight="1">
      <c r="A17" s="312" t="s">
        <v>4387</v>
      </c>
      <c r="B17" s="313" t="s">
        <v>4388</v>
      </c>
      <c r="C17" s="471">
        <v>5</v>
      </c>
      <c r="D17" s="471">
        <v>9</v>
      </c>
      <c r="E17" s="675">
        <f t="shared" si="0"/>
        <v>180</v>
      </c>
      <c r="F17" s="471">
        <v>1</v>
      </c>
      <c r="G17" s="471">
        <v>1</v>
      </c>
      <c r="H17" s="675">
        <f t="shared" si="2"/>
        <v>100</v>
      </c>
      <c r="I17" s="748">
        <f t="shared" si="1"/>
        <v>6</v>
      </c>
      <c r="J17" s="795">
        <f t="shared" si="1"/>
        <v>10</v>
      </c>
      <c r="K17" s="665">
        <f t="shared" si="3"/>
        <v>166.66666666666669</v>
      </c>
      <c r="L17" s="199"/>
    </row>
    <row r="18" spans="1:12" ht="24" customHeight="1">
      <c r="A18" s="312" t="s">
        <v>4389</v>
      </c>
      <c r="B18" s="313" t="s">
        <v>4390</v>
      </c>
      <c r="C18" s="471">
        <v>13</v>
      </c>
      <c r="D18" s="471"/>
      <c r="E18" s="675">
        <f t="shared" si="0"/>
        <v>0</v>
      </c>
      <c r="F18" s="471"/>
      <c r="G18" s="471"/>
      <c r="H18" s="675" t="e">
        <f t="shared" si="2"/>
        <v>#DIV/0!</v>
      </c>
      <c r="I18" s="748">
        <f t="shared" si="1"/>
        <v>13</v>
      </c>
      <c r="J18" s="795">
        <f t="shared" si="1"/>
        <v>0</v>
      </c>
      <c r="K18" s="665">
        <f t="shared" si="3"/>
        <v>0</v>
      </c>
      <c r="L18" s="199"/>
    </row>
    <row r="19" spans="1:12" ht="24" customHeight="1">
      <c r="A19" s="312" t="s">
        <v>4391</v>
      </c>
      <c r="B19" s="737" t="s">
        <v>4392</v>
      </c>
      <c r="C19" s="471">
        <v>1</v>
      </c>
      <c r="D19" s="471"/>
      <c r="E19" s="675">
        <f t="shared" si="0"/>
        <v>0</v>
      </c>
      <c r="F19" s="477">
        <v>4</v>
      </c>
      <c r="G19" s="477"/>
      <c r="H19" s="675">
        <f t="shared" si="2"/>
        <v>0</v>
      </c>
      <c r="I19" s="748">
        <f t="shared" si="1"/>
        <v>5</v>
      </c>
      <c r="J19" s="795">
        <f t="shared" si="1"/>
        <v>0</v>
      </c>
      <c r="K19" s="665">
        <f t="shared" si="3"/>
        <v>0</v>
      </c>
      <c r="L19" s="199"/>
    </row>
    <row r="20" spans="1:12" ht="24" customHeight="1">
      <c r="A20" s="312" t="s">
        <v>4393</v>
      </c>
      <c r="B20" s="737" t="s">
        <v>4394</v>
      </c>
      <c r="C20" s="471"/>
      <c r="D20" s="471">
        <v>1</v>
      </c>
      <c r="E20" s="675" t="e">
        <f t="shared" si="0"/>
        <v>#DIV/0!</v>
      </c>
      <c r="F20" s="477">
        <v>1</v>
      </c>
      <c r="G20" s="477"/>
      <c r="H20" s="675">
        <f t="shared" si="2"/>
        <v>0</v>
      </c>
      <c r="I20" s="748">
        <f t="shared" si="1"/>
        <v>1</v>
      </c>
      <c r="J20" s="795">
        <f t="shared" si="1"/>
        <v>1</v>
      </c>
      <c r="K20" s="665">
        <f t="shared" si="3"/>
        <v>100</v>
      </c>
      <c r="L20" s="199"/>
    </row>
    <row r="21" spans="1:12" ht="24" customHeight="1">
      <c r="A21" s="312" t="s">
        <v>4395</v>
      </c>
      <c r="B21" s="313" t="s">
        <v>4396</v>
      </c>
      <c r="C21" s="646">
        <v>2</v>
      </c>
      <c r="D21" s="646">
        <v>9</v>
      </c>
      <c r="E21" s="675">
        <f t="shared" si="0"/>
        <v>450</v>
      </c>
      <c r="F21" s="471"/>
      <c r="G21" s="471"/>
      <c r="H21" s="675" t="e">
        <f t="shared" si="2"/>
        <v>#DIV/0!</v>
      </c>
      <c r="I21" s="748">
        <f t="shared" si="1"/>
        <v>2</v>
      </c>
      <c r="J21" s="795">
        <f t="shared" si="1"/>
        <v>9</v>
      </c>
      <c r="K21" s="665">
        <f t="shared" si="3"/>
        <v>450</v>
      </c>
      <c r="L21" s="943"/>
    </row>
    <row r="22" spans="1:12" ht="24" customHeight="1">
      <c r="A22" s="312" t="s">
        <v>3508</v>
      </c>
      <c r="B22" s="737" t="s">
        <v>3509</v>
      </c>
      <c r="C22" s="471"/>
      <c r="D22" s="471"/>
      <c r="E22" s="675" t="e">
        <f t="shared" si="0"/>
        <v>#DIV/0!</v>
      </c>
      <c r="F22" s="471">
        <v>1</v>
      </c>
      <c r="G22" s="471"/>
      <c r="H22" s="675">
        <f t="shared" si="2"/>
        <v>0</v>
      </c>
      <c r="I22" s="748">
        <f t="shared" si="1"/>
        <v>1</v>
      </c>
      <c r="J22" s="795">
        <f t="shared" si="1"/>
        <v>0</v>
      </c>
      <c r="K22" s="665">
        <f t="shared" si="3"/>
        <v>0</v>
      </c>
      <c r="L22" s="943"/>
    </row>
    <row r="23" spans="1:12" ht="24" customHeight="1">
      <c r="A23" s="312" t="s">
        <v>2413</v>
      </c>
      <c r="B23" s="737" t="s">
        <v>3510</v>
      </c>
      <c r="C23" s="471"/>
      <c r="D23" s="471"/>
      <c r="E23" s="675" t="e">
        <f t="shared" si="0"/>
        <v>#DIV/0!</v>
      </c>
      <c r="F23" s="471">
        <v>1</v>
      </c>
      <c r="G23" s="471"/>
      <c r="H23" s="675">
        <f t="shared" si="2"/>
        <v>0</v>
      </c>
      <c r="I23" s="748">
        <f t="shared" si="1"/>
        <v>1</v>
      </c>
      <c r="J23" s="795">
        <f t="shared" si="1"/>
        <v>0</v>
      </c>
      <c r="K23" s="665">
        <f t="shared" si="3"/>
        <v>0</v>
      </c>
      <c r="L23" s="943"/>
    </row>
    <row r="24" spans="1:12" ht="24" customHeight="1">
      <c r="A24" s="312" t="s">
        <v>3511</v>
      </c>
      <c r="B24" s="737" t="s">
        <v>3512</v>
      </c>
      <c r="C24" s="471"/>
      <c r="D24" s="471"/>
      <c r="E24" s="675" t="e">
        <f t="shared" si="0"/>
        <v>#DIV/0!</v>
      </c>
      <c r="F24" s="471">
        <v>3</v>
      </c>
      <c r="G24" s="471"/>
      <c r="H24" s="675">
        <f t="shared" si="2"/>
        <v>0</v>
      </c>
      <c r="I24" s="748">
        <f t="shared" si="1"/>
        <v>3</v>
      </c>
      <c r="J24" s="795">
        <f t="shared" si="1"/>
        <v>0</v>
      </c>
      <c r="K24" s="665">
        <f t="shared" si="3"/>
        <v>0</v>
      </c>
      <c r="L24" s="943"/>
    </row>
    <row r="25" spans="1:12" ht="24" customHeight="1">
      <c r="A25" s="312" t="s">
        <v>3513</v>
      </c>
      <c r="B25" s="737" t="s">
        <v>3514</v>
      </c>
      <c r="C25" s="471"/>
      <c r="D25" s="471"/>
      <c r="E25" s="675" t="e">
        <f t="shared" si="0"/>
        <v>#DIV/0!</v>
      </c>
      <c r="F25" s="471">
        <v>2</v>
      </c>
      <c r="G25" s="471"/>
      <c r="H25" s="675">
        <f t="shared" si="2"/>
        <v>0</v>
      </c>
      <c r="I25" s="748">
        <f t="shared" si="1"/>
        <v>2</v>
      </c>
      <c r="J25" s="795">
        <f t="shared" si="1"/>
        <v>0</v>
      </c>
      <c r="K25" s="665">
        <f t="shared" si="3"/>
        <v>0</v>
      </c>
      <c r="L25" s="943"/>
    </row>
    <row r="26" spans="1:12" ht="24" customHeight="1">
      <c r="A26" s="312" t="s">
        <v>3515</v>
      </c>
      <c r="B26" s="737" t="s">
        <v>3516</v>
      </c>
      <c r="C26" s="471"/>
      <c r="D26" s="471"/>
      <c r="E26" s="675" t="e">
        <f t="shared" si="0"/>
        <v>#DIV/0!</v>
      </c>
      <c r="F26" s="471">
        <v>2</v>
      </c>
      <c r="G26" s="471"/>
      <c r="H26" s="675">
        <f t="shared" si="2"/>
        <v>0</v>
      </c>
      <c r="I26" s="748">
        <f t="shared" si="1"/>
        <v>2</v>
      </c>
      <c r="J26" s="795">
        <f t="shared" si="1"/>
        <v>0</v>
      </c>
      <c r="K26" s="665">
        <f t="shared" si="3"/>
        <v>0</v>
      </c>
      <c r="L26" s="943"/>
    </row>
    <row r="27" spans="1:12" ht="24" customHeight="1">
      <c r="A27" s="312" t="s">
        <v>128</v>
      </c>
      <c r="B27" s="737" t="s">
        <v>129</v>
      </c>
      <c r="C27" s="471"/>
      <c r="D27" s="471"/>
      <c r="E27" s="675" t="e">
        <f t="shared" si="0"/>
        <v>#DIV/0!</v>
      </c>
      <c r="F27" s="471">
        <v>2</v>
      </c>
      <c r="G27" s="471"/>
      <c r="H27" s="675">
        <f t="shared" si="2"/>
        <v>0</v>
      </c>
      <c r="I27" s="748">
        <f t="shared" si="1"/>
        <v>2</v>
      </c>
      <c r="J27" s="795">
        <f t="shared" si="1"/>
        <v>0</v>
      </c>
      <c r="K27" s="665">
        <f t="shared" si="3"/>
        <v>0</v>
      </c>
      <c r="L27" s="943"/>
    </row>
    <row r="28" spans="1:12" ht="24" customHeight="1">
      <c r="A28" s="312" t="s">
        <v>128</v>
      </c>
      <c r="B28" s="737" t="s">
        <v>130</v>
      </c>
      <c r="C28" s="471"/>
      <c r="D28" s="471"/>
      <c r="E28" s="675" t="e">
        <f t="shared" si="0"/>
        <v>#DIV/0!</v>
      </c>
      <c r="F28" s="471">
        <v>1</v>
      </c>
      <c r="G28" s="471"/>
      <c r="H28" s="675">
        <f t="shared" si="2"/>
        <v>0</v>
      </c>
      <c r="I28" s="748">
        <f t="shared" si="1"/>
        <v>1</v>
      </c>
      <c r="J28" s="795">
        <f t="shared" si="1"/>
        <v>0</v>
      </c>
      <c r="K28" s="665">
        <f t="shared" si="3"/>
        <v>0</v>
      </c>
      <c r="L28" s="943"/>
    </row>
    <row r="29" spans="1:12" ht="24" customHeight="1">
      <c r="A29" s="312" t="s">
        <v>132</v>
      </c>
      <c r="B29" s="737" t="s">
        <v>133</v>
      </c>
      <c r="C29" s="471"/>
      <c r="D29" s="471">
        <v>2</v>
      </c>
      <c r="E29" s="675" t="e">
        <f t="shared" si="0"/>
        <v>#DIV/0!</v>
      </c>
      <c r="F29" s="471">
        <v>1</v>
      </c>
      <c r="G29" s="471"/>
      <c r="H29" s="675">
        <f t="shared" si="2"/>
        <v>0</v>
      </c>
      <c r="I29" s="748">
        <f t="shared" si="1"/>
        <v>1</v>
      </c>
      <c r="J29" s="795">
        <f t="shared" si="1"/>
        <v>2</v>
      </c>
      <c r="K29" s="665">
        <f t="shared" si="3"/>
        <v>200</v>
      </c>
      <c r="L29" s="943"/>
    </row>
    <row r="30" spans="1:12" ht="24" customHeight="1">
      <c r="A30" s="312" t="s">
        <v>4077</v>
      </c>
      <c r="B30" s="737" t="s">
        <v>3305</v>
      </c>
      <c r="C30" s="471"/>
      <c r="D30" s="471"/>
      <c r="E30" s="675" t="e">
        <f t="shared" si="0"/>
        <v>#DIV/0!</v>
      </c>
      <c r="F30" s="477">
        <v>14</v>
      </c>
      <c r="G30" s="477">
        <v>4</v>
      </c>
      <c r="H30" s="675">
        <f t="shared" si="2"/>
        <v>28.571428571428569</v>
      </c>
      <c r="I30" s="748">
        <f t="shared" si="1"/>
        <v>14</v>
      </c>
      <c r="J30" s="795">
        <f t="shared" si="1"/>
        <v>4</v>
      </c>
      <c r="K30" s="665">
        <f t="shared" si="3"/>
        <v>28.571428571428569</v>
      </c>
      <c r="L30" s="199"/>
    </row>
    <row r="31" spans="1:12" ht="24" customHeight="1">
      <c r="A31" s="312" t="s">
        <v>157</v>
      </c>
      <c r="B31" s="737" t="s">
        <v>2043</v>
      </c>
      <c r="C31" s="471"/>
      <c r="D31" s="471"/>
      <c r="E31" s="675" t="e">
        <f t="shared" si="0"/>
        <v>#DIV/0!</v>
      </c>
      <c r="F31" s="477">
        <v>1</v>
      </c>
      <c r="G31" s="477"/>
      <c r="H31" s="675">
        <f t="shared" si="2"/>
        <v>0</v>
      </c>
      <c r="I31" s="748">
        <f t="shared" si="1"/>
        <v>1</v>
      </c>
      <c r="J31" s="795">
        <f t="shared" si="1"/>
        <v>0</v>
      </c>
      <c r="K31" s="665">
        <f t="shared" si="3"/>
        <v>0</v>
      </c>
      <c r="L31" s="199"/>
    </row>
    <row r="32" spans="1:12" ht="36.75" customHeight="1">
      <c r="A32" s="312" t="s">
        <v>2414</v>
      </c>
      <c r="B32" s="737" t="s">
        <v>2415</v>
      </c>
      <c r="C32" s="471"/>
      <c r="D32" s="471"/>
      <c r="E32" s="675" t="e">
        <f t="shared" si="0"/>
        <v>#DIV/0!</v>
      </c>
      <c r="F32" s="477">
        <v>1</v>
      </c>
      <c r="G32" s="477"/>
      <c r="H32" s="675">
        <f t="shared" si="2"/>
        <v>0</v>
      </c>
      <c r="I32" s="748">
        <f t="shared" si="1"/>
        <v>1</v>
      </c>
      <c r="J32" s="795">
        <f t="shared" si="1"/>
        <v>0</v>
      </c>
      <c r="K32" s="665">
        <f t="shared" si="3"/>
        <v>0</v>
      </c>
    </row>
    <row r="33" spans="1:11" ht="36.75" customHeight="1">
      <c r="A33" s="312" t="s">
        <v>4385</v>
      </c>
      <c r="B33" s="737" t="s">
        <v>4386</v>
      </c>
      <c r="C33" s="471"/>
      <c r="D33" s="471"/>
      <c r="E33" s="675" t="e">
        <f t="shared" si="0"/>
        <v>#DIV/0!</v>
      </c>
      <c r="F33" s="477"/>
      <c r="G33" s="477"/>
      <c r="H33" s="675" t="e">
        <f t="shared" si="2"/>
        <v>#DIV/0!</v>
      </c>
      <c r="I33" s="748">
        <f t="shared" si="1"/>
        <v>0</v>
      </c>
      <c r="J33" s="795">
        <f t="shared" si="1"/>
        <v>0</v>
      </c>
      <c r="K33" s="665" t="e">
        <f t="shared" si="3"/>
        <v>#DIV/0!</v>
      </c>
    </row>
    <row r="34" spans="1:11" ht="36.75" customHeight="1">
      <c r="A34" s="312" t="s">
        <v>1269</v>
      </c>
      <c r="B34" s="737" t="s">
        <v>1270</v>
      </c>
      <c r="C34" s="1462"/>
      <c r="D34" s="1462">
        <v>2</v>
      </c>
      <c r="E34" s="675" t="e">
        <f t="shared" si="0"/>
        <v>#DIV/0!</v>
      </c>
      <c r="F34" s="647"/>
      <c r="G34" s="1461"/>
      <c r="H34" s="675" t="e">
        <f t="shared" si="2"/>
        <v>#DIV/0!</v>
      </c>
      <c r="I34" s="648">
        <f t="shared" ref="I34" si="4">C34+F34</f>
        <v>0</v>
      </c>
      <c r="J34" s="696">
        <f t="shared" ref="J34" si="5">D34+G34</f>
        <v>2</v>
      </c>
      <c r="K34" s="665" t="e">
        <f t="shared" si="3"/>
        <v>#DIV/0!</v>
      </c>
    </row>
    <row r="35" spans="1:11" ht="36.75" customHeight="1">
      <c r="A35" s="312" t="s">
        <v>1267</v>
      </c>
      <c r="B35" s="737" t="s">
        <v>1268</v>
      </c>
      <c r="C35" s="1461"/>
      <c r="D35" s="1461"/>
      <c r="E35" s="675" t="e">
        <f t="shared" ref="E35" si="6">SUM(D35/C35*100)</f>
        <v>#DIV/0!</v>
      </c>
      <c r="F35" s="1459"/>
      <c r="G35" s="1459">
        <v>1</v>
      </c>
      <c r="H35" s="675" t="e">
        <f>SUM(G35/F35*100)</f>
        <v>#DIV/0!</v>
      </c>
      <c r="I35" s="748">
        <f t="shared" ref="I35:J37" si="7">C35+F35</f>
        <v>0</v>
      </c>
      <c r="J35" s="795">
        <f t="shared" si="7"/>
        <v>1</v>
      </c>
      <c r="K35" s="665" t="e">
        <f>SUM(J35/I35*100)</f>
        <v>#DIV/0!</v>
      </c>
    </row>
    <row r="36" spans="1:11" ht="24" customHeight="1">
      <c r="A36" s="312" t="s">
        <v>7196</v>
      </c>
      <c r="B36" s="737" t="s">
        <v>7197</v>
      </c>
      <c r="C36" s="471"/>
      <c r="D36" s="471"/>
      <c r="E36" s="675" t="e">
        <f t="shared" si="0"/>
        <v>#DIV/0!</v>
      </c>
      <c r="F36" s="477"/>
      <c r="G36" s="477">
        <v>1</v>
      </c>
      <c r="H36" s="675" t="e">
        <f>SUM(G36/F36*100)</f>
        <v>#DIV/0!</v>
      </c>
      <c r="I36" s="748">
        <f t="shared" si="7"/>
        <v>0</v>
      </c>
      <c r="J36" s="795">
        <f t="shared" si="7"/>
        <v>1</v>
      </c>
      <c r="K36" s="665" t="e">
        <f>SUM(J36/I36*100)</f>
        <v>#DIV/0!</v>
      </c>
    </row>
    <row r="37" spans="1:11" ht="18" customHeight="1">
      <c r="A37" s="796" t="s">
        <v>79</v>
      </c>
      <c r="B37" s="740"/>
      <c r="C37" s="669">
        <f>SUM(C10:C36)</f>
        <v>60</v>
      </c>
      <c r="D37" s="669">
        <f>SUM(D10:D36)</f>
        <v>50</v>
      </c>
      <c r="E37" s="677">
        <f t="shared" si="0"/>
        <v>83.333333333333343</v>
      </c>
      <c r="F37" s="748">
        <f>SUM(F10:F36)</f>
        <v>125</v>
      </c>
      <c r="G37" s="669">
        <f>SUM(G10:G36)</f>
        <v>25</v>
      </c>
      <c r="H37" s="677">
        <f>SUM(G37/F37*100)</f>
        <v>20</v>
      </c>
      <c r="I37" s="748">
        <f t="shared" si="7"/>
        <v>185</v>
      </c>
      <c r="J37" s="795">
        <f t="shared" si="7"/>
        <v>75</v>
      </c>
      <c r="K37" s="665">
        <f>SUM(J37/I37*100)</f>
        <v>40.54054054054054</v>
      </c>
    </row>
    <row r="38" spans="1:11" ht="36" customHeight="1">
      <c r="A38" s="797"/>
      <c r="B38" s="763" t="s">
        <v>80</v>
      </c>
      <c r="C38" s="1759"/>
      <c r="D38" s="1759"/>
      <c r="E38" s="1759"/>
      <c r="F38" s="1759"/>
      <c r="G38" s="1759"/>
      <c r="H38" s="1759"/>
      <c r="I38" s="1759"/>
      <c r="J38" s="1759"/>
      <c r="K38" s="650"/>
    </row>
    <row r="39" spans="1:11">
      <c r="A39" s="312" t="s">
        <v>4397</v>
      </c>
      <c r="B39" s="313" t="s">
        <v>4398</v>
      </c>
      <c r="C39" s="646">
        <v>6172</v>
      </c>
      <c r="D39" s="646">
        <v>3489</v>
      </c>
      <c r="E39" s="675">
        <f t="shared" si="0"/>
        <v>56.529488010369413</v>
      </c>
      <c r="F39" s="647">
        <v>251</v>
      </c>
      <c r="G39" s="647">
        <v>68</v>
      </c>
      <c r="H39" s="675">
        <f t="shared" ref="H39:H102" si="8">SUM(G39/F39*100)</f>
        <v>27.091633466135455</v>
      </c>
      <c r="I39" s="648">
        <f t="shared" ref="I39:J69" si="9">C39+F39</f>
        <v>6423</v>
      </c>
      <c r="J39" s="696">
        <f t="shared" si="9"/>
        <v>3557</v>
      </c>
      <c r="K39" s="665">
        <f t="shared" ref="K39:K102" si="10">SUM(J39/I39*100)</f>
        <v>55.379106336602831</v>
      </c>
    </row>
    <row r="40" spans="1:11" ht="25.5">
      <c r="A40" s="312" t="s">
        <v>4399</v>
      </c>
      <c r="B40" s="313" t="s">
        <v>4400</v>
      </c>
      <c r="C40" s="646">
        <v>198</v>
      </c>
      <c r="D40" s="646">
        <v>204</v>
      </c>
      <c r="E40" s="675">
        <f t="shared" si="0"/>
        <v>103.03030303030303</v>
      </c>
      <c r="F40" s="471">
        <v>0</v>
      </c>
      <c r="G40" s="471"/>
      <c r="H40" s="675" t="e">
        <f t="shared" si="8"/>
        <v>#DIV/0!</v>
      </c>
      <c r="I40" s="648">
        <f t="shared" si="9"/>
        <v>198</v>
      </c>
      <c r="J40" s="696">
        <f t="shared" si="9"/>
        <v>204</v>
      </c>
      <c r="K40" s="665">
        <f t="shared" si="10"/>
        <v>103.03030303030303</v>
      </c>
    </row>
    <row r="41" spans="1:11" ht="25.5">
      <c r="A41" s="312" t="s">
        <v>4395</v>
      </c>
      <c r="B41" s="313" t="s">
        <v>4396</v>
      </c>
      <c r="C41" s="646">
        <v>3</v>
      </c>
      <c r="D41" s="471"/>
      <c r="E41" s="675">
        <f t="shared" si="0"/>
        <v>0</v>
      </c>
      <c r="F41" s="471">
        <v>0</v>
      </c>
      <c r="G41" s="471"/>
      <c r="H41" s="675" t="e">
        <f t="shared" si="8"/>
        <v>#DIV/0!</v>
      </c>
      <c r="I41" s="648">
        <f t="shared" si="9"/>
        <v>3</v>
      </c>
      <c r="J41" s="696">
        <f t="shared" si="9"/>
        <v>0</v>
      </c>
      <c r="K41" s="665">
        <f t="shared" si="10"/>
        <v>0</v>
      </c>
    </row>
    <row r="42" spans="1:11">
      <c r="A42" s="312" t="s">
        <v>2272</v>
      </c>
      <c r="B42" s="313" t="s">
        <v>2273</v>
      </c>
      <c r="C42" s="646">
        <v>7292</v>
      </c>
      <c r="D42" s="646">
        <v>4321</v>
      </c>
      <c r="E42" s="675">
        <f t="shared" si="0"/>
        <v>59.256719692814045</v>
      </c>
      <c r="F42" s="647">
        <v>1831</v>
      </c>
      <c r="G42" s="647">
        <v>448</v>
      </c>
      <c r="H42" s="675">
        <f t="shared" si="8"/>
        <v>24.46750409612234</v>
      </c>
      <c r="I42" s="648">
        <f t="shared" si="9"/>
        <v>9123</v>
      </c>
      <c r="J42" s="696">
        <f t="shared" si="9"/>
        <v>4769</v>
      </c>
      <c r="K42" s="665">
        <f t="shared" si="10"/>
        <v>52.274471116957145</v>
      </c>
    </row>
    <row r="43" spans="1:11">
      <c r="A43" s="312" t="s">
        <v>4401</v>
      </c>
      <c r="B43" s="313" t="s">
        <v>4402</v>
      </c>
      <c r="C43" s="646">
        <v>8</v>
      </c>
      <c r="D43" s="646"/>
      <c r="E43" s="675">
        <f t="shared" si="0"/>
        <v>0</v>
      </c>
      <c r="F43" s="647">
        <v>43</v>
      </c>
      <c r="G43" s="471"/>
      <c r="H43" s="675">
        <f t="shared" si="8"/>
        <v>0</v>
      </c>
      <c r="I43" s="648">
        <f t="shared" si="9"/>
        <v>51</v>
      </c>
      <c r="J43" s="696">
        <f t="shared" si="9"/>
        <v>0</v>
      </c>
      <c r="K43" s="665">
        <f t="shared" si="10"/>
        <v>0</v>
      </c>
    </row>
    <row r="44" spans="1:11">
      <c r="A44" s="312" t="s">
        <v>4041</v>
      </c>
      <c r="B44" s="313" t="s">
        <v>4042</v>
      </c>
      <c r="C44" s="646">
        <v>15</v>
      </c>
      <c r="D44" s="646">
        <v>42</v>
      </c>
      <c r="E44" s="675">
        <f t="shared" si="0"/>
        <v>280</v>
      </c>
      <c r="F44" s="471"/>
      <c r="G44" s="471"/>
      <c r="H44" s="675" t="e">
        <f t="shared" si="8"/>
        <v>#DIV/0!</v>
      </c>
      <c r="I44" s="648">
        <f t="shared" si="9"/>
        <v>15</v>
      </c>
      <c r="J44" s="696">
        <f t="shared" si="9"/>
        <v>42</v>
      </c>
      <c r="K44" s="665">
        <f t="shared" si="10"/>
        <v>280</v>
      </c>
    </row>
    <row r="45" spans="1:11">
      <c r="A45" s="312" t="s">
        <v>4043</v>
      </c>
      <c r="B45" s="313" t="s">
        <v>4044</v>
      </c>
      <c r="C45" s="646">
        <v>99</v>
      </c>
      <c r="D45" s="646">
        <v>16</v>
      </c>
      <c r="E45" s="675">
        <f t="shared" si="0"/>
        <v>16.161616161616163</v>
      </c>
      <c r="F45" s="471">
        <v>6</v>
      </c>
      <c r="G45" s="471"/>
      <c r="H45" s="675">
        <f t="shared" si="8"/>
        <v>0</v>
      </c>
      <c r="I45" s="648">
        <f t="shared" si="9"/>
        <v>105</v>
      </c>
      <c r="J45" s="696">
        <f t="shared" si="9"/>
        <v>16</v>
      </c>
      <c r="K45" s="665">
        <f t="shared" si="10"/>
        <v>15.238095238095239</v>
      </c>
    </row>
    <row r="46" spans="1:11">
      <c r="A46" s="312" t="s">
        <v>4045</v>
      </c>
      <c r="B46" s="313" t="s">
        <v>4046</v>
      </c>
      <c r="C46" s="646">
        <v>4</v>
      </c>
      <c r="D46" s="471"/>
      <c r="E46" s="675">
        <f t="shared" si="0"/>
        <v>0</v>
      </c>
      <c r="F46" s="471"/>
      <c r="G46" s="471"/>
      <c r="H46" s="675" t="e">
        <f t="shared" si="8"/>
        <v>#DIV/0!</v>
      </c>
      <c r="I46" s="648">
        <f t="shared" si="9"/>
        <v>4</v>
      </c>
      <c r="J46" s="696">
        <f t="shared" si="9"/>
        <v>0</v>
      </c>
      <c r="K46" s="665">
        <f t="shared" si="10"/>
        <v>0</v>
      </c>
    </row>
    <row r="47" spans="1:11" s="254" customFormat="1">
      <c r="A47" s="312" t="s">
        <v>2440</v>
      </c>
      <c r="B47" s="313" t="s">
        <v>4047</v>
      </c>
      <c r="C47" s="646">
        <v>467</v>
      </c>
      <c r="D47" s="471"/>
      <c r="E47" s="675">
        <f t="shared" si="0"/>
        <v>0</v>
      </c>
      <c r="F47" s="471"/>
      <c r="G47" s="471"/>
      <c r="H47" s="675" t="e">
        <f t="shared" si="8"/>
        <v>#DIV/0!</v>
      </c>
      <c r="I47" s="648">
        <f t="shared" si="9"/>
        <v>467</v>
      </c>
      <c r="J47" s="696">
        <f t="shared" si="9"/>
        <v>0</v>
      </c>
      <c r="K47" s="665">
        <f t="shared" si="10"/>
        <v>0</v>
      </c>
    </row>
    <row r="48" spans="1:11" ht="25.5">
      <c r="A48" s="312" t="s">
        <v>2458</v>
      </c>
      <c r="B48" s="313" t="s">
        <v>4048</v>
      </c>
      <c r="C48" s="646">
        <v>1</v>
      </c>
      <c r="D48" s="471"/>
      <c r="E48" s="675">
        <f t="shared" si="0"/>
        <v>0</v>
      </c>
      <c r="F48" s="648"/>
      <c r="G48" s="471"/>
      <c r="H48" s="675" t="e">
        <f t="shared" si="8"/>
        <v>#DIV/0!</v>
      </c>
      <c r="I48" s="648">
        <f t="shared" si="9"/>
        <v>1</v>
      </c>
      <c r="J48" s="696">
        <f t="shared" si="9"/>
        <v>0</v>
      </c>
      <c r="K48" s="665">
        <f t="shared" si="10"/>
        <v>0</v>
      </c>
    </row>
    <row r="49" spans="1:11" s="254" customFormat="1" ht="25.5">
      <c r="A49" s="312" t="s">
        <v>1251</v>
      </c>
      <c r="B49" s="313" t="s">
        <v>4049</v>
      </c>
      <c r="C49" s="646">
        <v>36</v>
      </c>
      <c r="D49" s="646">
        <v>10</v>
      </c>
      <c r="E49" s="675">
        <f t="shared" si="0"/>
        <v>27.777777777777779</v>
      </c>
      <c r="F49" s="648"/>
      <c r="G49" s="471"/>
      <c r="H49" s="675" t="e">
        <f t="shared" si="8"/>
        <v>#DIV/0!</v>
      </c>
      <c r="I49" s="648">
        <f t="shared" si="9"/>
        <v>36</v>
      </c>
      <c r="J49" s="696">
        <f t="shared" si="9"/>
        <v>10</v>
      </c>
      <c r="K49" s="665">
        <f t="shared" si="10"/>
        <v>27.777777777777779</v>
      </c>
    </row>
    <row r="50" spans="1:11" s="254" customFormat="1">
      <c r="A50" s="312" t="s">
        <v>2441</v>
      </c>
      <c r="B50" s="313" t="s">
        <v>4050</v>
      </c>
      <c r="C50" s="646">
        <v>457</v>
      </c>
      <c r="D50" s="646">
        <v>70</v>
      </c>
      <c r="E50" s="675">
        <f t="shared" si="0"/>
        <v>15.317286652078774</v>
      </c>
      <c r="F50" s="471"/>
      <c r="G50" s="471"/>
      <c r="H50" s="675" t="e">
        <f t="shared" si="8"/>
        <v>#DIV/0!</v>
      </c>
      <c r="I50" s="648">
        <f t="shared" si="9"/>
        <v>457</v>
      </c>
      <c r="J50" s="696">
        <f t="shared" si="9"/>
        <v>70</v>
      </c>
      <c r="K50" s="665">
        <f t="shared" si="10"/>
        <v>15.317286652078774</v>
      </c>
    </row>
    <row r="51" spans="1:11">
      <c r="A51" s="312" t="s">
        <v>2442</v>
      </c>
      <c r="B51" s="313" t="s">
        <v>4051</v>
      </c>
      <c r="C51" s="646">
        <v>182</v>
      </c>
      <c r="D51" s="646">
        <v>70</v>
      </c>
      <c r="E51" s="675">
        <f t="shared" si="0"/>
        <v>38.461538461538467</v>
      </c>
      <c r="F51" s="471"/>
      <c r="G51" s="471"/>
      <c r="H51" s="675" t="e">
        <f t="shared" si="8"/>
        <v>#DIV/0!</v>
      </c>
      <c r="I51" s="648">
        <f t="shared" si="9"/>
        <v>182</v>
      </c>
      <c r="J51" s="696">
        <f t="shared" si="9"/>
        <v>70</v>
      </c>
      <c r="K51" s="665">
        <f t="shared" si="10"/>
        <v>38.461538461538467</v>
      </c>
    </row>
    <row r="52" spans="1:11">
      <c r="A52" s="312" t="s">
        <v>2443</v>
      </c>
      <c r="B52" s="313" t="s">
        <v>4052</v>
      </c>
      <c r="C52" s="646">
        <v>460</v>
      </c>
      <c r="D52" s="646">
        <v>70</v>
      </c>
      <c r="E52" s="675">
        <f t="shared" si="0"/>
        <v>15.217391304347828</v>
      </c>
      <c r="F52" s="471"/>
      <c r="G52" s="471"/>
      <c r="H52" s="675" t="e">
        <f t="shared" si="8"/>
        <v>#DIV/0!</v>
      </c>
      <c r="I52" s="648">
        <f t="shared" si="9"/>
        <v>460</v>
      </c>
      <c r="J52" s="696">
        <f t="shared" si="9"/>
        <v>70</v>
      </c>
      <c r="K52" s="665">
        <f t="shared" si="10"/>
        <v>15.217391304347828</v>
      </c>
    </row>
    <row r="53" spans="1:11" ht="25.5">
      <c r="A53" s="312" t="s">
        <v>2444</v>
      </c>
      <c r="B53" s="313" t="s">
        <v>4053</v>
      </c>
      <c r="C53" s="646">
        <v>460</v>
      </c>
      <c r="D53" s="646">
        <v>70</v>
      </c>
      <c r="E53" s="675">
        <f t="shared" si="0"/>
        <v>15.217391304347828</v>
      </c>
      <c r="F53" s="471"/>
      <c r="G53" s="471"/>
      <c r="H53" s="675" t="e">
        <f t="shared" si="8"/>
        <v>#DIV/0!</v>
      </c>
      <c r="I53" s="648">
        <f t="shared" si="9"/>
        <v>460</v>
      </c>
      <c r="J53" s="696">
        <f t="shared" si="9"/>
        <v>70</v>
      </c>
      <c r="K53" s="665">
        <f t="shared" si="10"/>
        <v>15.217391304347828</v>
      </c>
    </row>
    <row r="54" spans="1:11">
      <c r="A54" s="312" t="s">
        <v>2445</v>
      </c>
      <c r="B54" s="313" t="s">
        <v>4054</v>
      </c>
      <c r="C54" s="646">
        <v>456</v>
      </c>
      <c r="D54" s="646">
        <v>69</v>
      </c>
      <c r="E54" s="675">
        <f t="shared" si="0"/>
        <v>15.131578947368421</v>
      </c>
      <c r="F54" s="471"/>
      <c r="G54" s="471"/>
      <c r="H54" s="675" t="e">
        <f t="shared" si="8"/>
        <v>#DIV/0!</v>
      </c>
      <c r="I54" s="648">
        <f t="shared" si="9"/>
        <v>456</v>
      </c>
      <c r="J54" s="696">
        <f t="shared" si="9"/>
        <v>69</v>
      </c>
      <c r="K54" s="665">
        <f t="shared" si="10"/>
        <v>15.131578947368421</v>
      </c>
    </row>
    <row r="55" spans="1:11" ht="38.25">
      <c r="A55" s="312" t="s">
        <v>2446</v>
      </c>
      <c r="B55" s="313" t="s">
        <v>4055</v>
      </c>
      <c r="C55" s="646">
        <v>441</v>
      </c>
      <c r="D55" s="646">
        <v>66</v>
      </c>
      <c r="E55" s="675">
        <f t="shared" si="0"/>
        <v>14.965986394557824</v>
      </c>
      <c r="F55" s="471"/>
      <c r="G55" s="471"/>
      <c r="H55" s="675" t="e">
        <f t="shared" si="8"/>
        <v>#DIV/0!</v>
      </c>
      <c r="I55" s="648">
        <f t="shared" si="9"/>
        <v>441</v>
      </c>
      <c r="J55" s="696">
        <f t="shared" si="9"/>
        <v>66</v>
      </c>
      <c r="K55" s="665">
        <f t="shared" si="10"/>
        <v>14.965986394557824</v>
      </c>
    </row>
    <row r="56" spans="1:11">
      <c r="A56" s="312" t="s">
        <v>2447</v>
      </c>
      <c r="B56" s="313" t="s">
        <v>4056</v>
      </c>
      <c r="C56" s="646">
        <v>2</v>
      </c>
      <c r="D56" s="646"/>
      <c r="E56" s="675">
        <f t="shared" si="0"/>
        <v>0</v>
      </c>
      <c r="F56" s="471"/>
      <c r="G56" s="471"/>
      <c r="H56" s="675" t="e">
        <f t="shared" si="8"/>
        <v>#DIV/0!</v>
      </c>
      <c r="I56" s="648">
        <f t="shared" si="9"/>
        <v>2</v>
      </c>
      <c r="J56" s="696">
        <f t="shared" si="9"/>
        <v>0</v>
      </c>
      <c r="K56" s="665">
        <f t="shared" si="10"/>
        <v>0</v>
      </c>
    </row>
    <row r="57" spans="1:11">
      <c r="A57" s="312" t="s">
        <v>2448</v>
      </c>
      <c r="B57" s="313" t="s">
        <v>4057</v>
      </c>
      <c r="C57" s="646">
        <v>2</v>
      </c>
      <c r="D57" s="646"/>
      <c r="E57" s="675">
        <f t="shared" si="0"/>
        <v>0</v>
      </c>
      <c r="F57" s="471"/>
      <c r="G57" s="471"/>
      <c r="H57" s="675" t="e">
        <f t="shared" si="8"/>
        <v>#DIV/0!</v>
      </c>
      <c r="I57" s="648">
        <f t="shared" si="9"/>
        <v>2</v>
      </c>
      <c r="J57" s="696">
        <f t="shared" si="9"/>
        <v>0</v>
      </c>
      <c r="K57" s="665">
        <f t="shared" si="10"/>
        <v>0</v>
      </c>
    </row>
    <row r="58" spans="1:11">
      <c r="A58" s="312" t="s">
        <v>2449</v>
      </c>
      <c r="B58" s="313" t="s">
        <v>4058</v>
      </c>
      <c r="C58" s="646">
        <v>1</v>
      </c>
      <c r="D58" s="646"/>
      <c r="E58" s="675">
        <f t="shared" si="0"/>
        <v>0</v>
      </c>
      <c r="F58" s="471"/>
      <c r="G58" s="471"/>
      <c r="H58" s="675" t="e">
        <f t="shared" si="8"/>
        <v>#DIV/0!</v>
      </c>
      <c r="I58" s="648">
        <f t="shared" si="9"/>
        <v>1</v>
      </c>
      <c r="J58" s="696">
        <f t="shared" si="9"/>
        <v>0</v>
      </c>
      <c r="K58" s="665">
        <f t="shared" si="10"/>
        <v>0</v>
      </c>
    </row>
    <row r="59" spans="1:11" s="254" customFormat="1" ht="25.5">
      <c r="A59" s="312" t="s">
        <v>2451</v>
      </c>
      <c r="B59" s="313" t="s">
        <v>4059</v>
      </c>
      <c r="C59" s="646">
        <v>410</v>
      </c>
      <c r="D59" s="646">
        <v>232</v>
      </c>
      <c r="E59" s="675">
        <f t="shared" si="0"/>
        <v>56.58536585365853</v>
      </c>
      <c r="F59" s="471"/>
      <c r="G59" s="471"/>
      <c r="H59" s="675" t="e">
        <f t="shared" si="8"/>
        <v>#DIV/0!</v>
      </c>
      <c r="I59" s="648">
        <f t="shared" si="9"/>
        <v>410</v>
      </c>
      <c r="J59" s="696">
        <f t="shared" si="9"/>
        <v>232</v>
      </c>
      <c r="K59" s="665">
        <f t="shared" si="10"/>
        <v>56.58536585365853</v>
      </c>
    </row>
    <row r="60" spans="1:11" s="254" customFormat="1" ht="25.5">
      <c r="A60" s="312" t="s">
        <v>2452</v>
      </c>
      <c r="B60" s="313" t="s">
        <v>4060</v>
      </c>
      <c r="C60" s="646">
        <v>8</v>
      </c>
      <c r="D60" s="646">
        <v>13</v>
      </c>
      <c r="E60" s="675">
        <f t="shared" si="0"/>
        <v>162.5</v>
      </c>
      <c r="F60" s="471"/>
      <c r="G60" s="471"/>
      <c r="H60" s="675" t="e">
        <f t="shared" si="8"/>
        <v>#DIV/0!</v>
      </c>
      <c r="I60" s="648">
        <f t="shared" si="9"/>
        <v>8</v>
      </c>
      <c r="J60" s="696">
        <f t="shared" si="9"/>
        <v>13</v>
      </c>
      <c r="K60" s="665">
        <f t="shared" si="10"/>
        <v>162.5</v>
      </c>
    </row>
    <row r="61" spans="1:11">
      <c r="A61" s="312" t="s">
        <v>2453</v>
      </c>
      <c r="B61" s="313" t="s">
        <v>4061</v>
      </c>
      <c r="C61" s="646">
        <v>575</v>
      </c>
      <c r="D61" s="646"/>
      <c r="E61" s="675">
        <f t="shared" si="0"/>
        <v>0</v>
      </c>
      <c r="F61" s="471"/>
      <c r="G61" s="471"/>
      <c r="H61" s="675" t="e">
        <f t="shared" si="8"/>
        <v>#DIV/0!</v>
      </c>
      <c r="I61" s="648">
        <f t="shared" si="9"/>
        <v>575</v>
      </c>
      <c r="J61" s="696">
        <f t="shared" si="9"/>
        <v>0</v>
      </c>
      <c r="K61" s="665">
        <f t="shared" si="10"/>
        <v>0</v>
      </c>
    </row>
    <row r="62" spans="1:11">
      <c r="A62" s="312" t="s">
        <v>2454</v>
      </c>
      <c r="B62" s="313" t="s">
        <v>4062</v>
      </c>
      <c r="C62" s="646">
        <v>570</v>
      </c>
      <c r="D62" s="646"/>
      <c r="E62" s="675">
        <f t="shared" si="0"/>
        <v>0</v>
      </c>
      <c r="F62" s="471"/>
      <c r="G62" s="471"/>
      <c r="H62" s="675" t="e">
        <f t="shared" si="8"/>
        <v>#DIV/0!</v>
      </c>
      <c r="I62" s="648">
        <f t="shared" si="9"/>
        <v>570</v>
      </c>
      <c r="J62" s="696">
        <f t="shared" si="9"/>
        <v>0</v>
      </c>
      <c r="K62" s="665">
        <f t="shared" si="10"/>
        <v>0</v>
      </c>
    </row>
    <row r="63" spans="1:11" s="254" customFormat="1">
      <c r="A63" s="312" t="s">
        <v>2455</v>
      </c>
      <c r="B63" s="313" t="s">
        <v>4063</v>
      </c>
      <c r="C63" s="646">
        <v>708</v>
      </c>
      <c r="D63" s="646"/>
      <c r="E63" s="675">
        <f t="shared" si="0"/>
        <v>0</v>
      </c>
      <c r="F63" s="471"/>
      <c r="G63" s="471"/>
      <c r="H63" s="675" t="e">
        <f t="shared" si="8"/>
        <v>#DIV/0!</v>
      </c>
      <c r="I63" s="648">
        <f t="shared" si="9"/>
        <v>708</v>
      </c>
      <c r="J63" s="696">
        <f t="shared" si="9"/>
        <v>0</v>
      </c>
      <c r="K63" s="665">
        <f t="shared" si="10"/>
        <v>0</v>
      </c>
    </row>
    <row r="64" spans="1:11" s="254" customFormat="1" ht="25.5">
      <c r="A64" s="312" t="s">
        <v>2456</v>
      </c>
      <c r="B64" s="313" t="s">
        <v>4064</v>
      </c>
      <c r="C64" s="646">
        <v>49</v>
      </c>
      <c r="D64" s="646"/>
      <c r="E64" s="675">
        <f t="shared" si="0"/>
        <v>0</v>
      </c>
      <c r="F64" s="471"/>
      <c r="G64" s="471"/>
      <c r="H64" s="675" t="e">
        <f t="shared" si="8"/>
        <v>#DIV/0!</v>
      </c>
      <c r="I64" s="648">
        <f t="shared" si="9"/>
        <v>49</v>
      </c>
      <c r="J64" s="696">
        <f t="shared" si="9"/>
        <v>0</v>
      </c>
      <c r="K64" s="665">
        <f t="shared" si="10"/>
        <v>0</v>
      </c>
    </row>
    <row r="65" spans="1:11">
      <c r="A65" s="312" t="s">
        <v>4065</v>
      </c>
      <c r="B65" s="313" t="s">
        <v>4066</v>
      </c>
      <c r="C65" s="646">
        <v>4580</v>
      </c>
      <c r="D65" s="646">
        <v>2639</v>
      </c>
      <c r="E65" s="675">
        <f t="shared" si="0"/>
        <v>57.620087336244538</v>
      </c>
      <c r="F65" s="647">
        <v>585</v>
      </c>
      <c r="G65" s="647">
        <v>113</v>
      </c>
      <c r="H65" s="675">
        <f t="shared" si="8"/>
        <v>19.316239316239319</v>
      </c>
      <c r="I65" s="648">
        <f t="shared" si="9"/>
        <v>5165</v>
      </c>
      <c r="J65" s="696">
        <f t="shared" si="9"/>
        <v>2752</v>
      </c>
      <c r="K65" s="665">
        <f t="shared" si="10"/>
        <v>53.28170377541143</v>
      </c>
    </row>
    <row r="66" spans="1:11">
      <c r="A66" s="312" t="s">
        <v>2523</v>
      </c>
      <c r="B66" s="313" t="s">
        <v>2524</v>
      </c>
      <c r="C66" s="646">
        <v>4975</v>
      </c>
      <c r="D66" s="646">
        <v>2752</v>
      </c>
      <c r="E66" s="675">
        <f t="shared" si="0"/>
        <v>55.316582914572862</v>
      </c>
      <c r="F66" s="647">
        <v>3534</v>
      </c>
      <c r="G66" s="647">
        <v>548</v>
      </c>
      <c r="H66" s="675">
        <f t="shared" si="8"/>
        <v>15.506508205998868</v>
      </c>
      <c r="I66" s="648">
        <f t="shared" si="9"/>
        <v>8509</v>
      </c>
      <c r="J66" s="696">
        <f t="shared" si="9"/>
        <v>3300</v>
      </c>
      <c r="K66" s="665">
        <f t="shared" si="10"/>
        <v>38.782465624632742</v>
      </c>
    </row>
    <row r="67" spans="1:11" ht="25.5">
      <c r="A67" s="312" t="s">
        <v>4067</v>
      </c>
      <c r="B67" s="313" t="s">
        <v>4068</v>
      </c>
      <c r="C67" s="646">
        <v>37</v>
      </c>
      <c r="D67" s="646">
        <v>19</v>
      </c>
      <c r="E67" s="675">
        <f t="shared" si="0"/>
        <v>51.351351351351347</v>
      </c>
      <c r="F67" s="647">
        <v>3</v>
      </c>
      <c r="G67" s="647"/>
      <c r="H67" s="675">
        <f t="shared" si="8"/>
        <v>0</v>
      </c>
      <c r="I67" s="648">
        <f t="shared" si="9"/>
        <v>40</v>
      </c>
      <c r="J67" s="696">
        <f t="shared" si="9"/>
        <v>19</v>
      </c>
      <c r="K67" s="665">
        <f t="shared" si="10"/>
        <v>47.5</v>
      </c>
    </row>
    <row r="68" spans="1:11">
      <c r="A68" s="312" t="s">
        <v>4069</v>
      </c>
      <c r="B68" s="313" t="s">
        <v>4070</v>
      </c>
      <c r="C68" s="646">
        <v>7223</v>
      </c>
      <c r="D68" s="646">
        <v>4210</v>
      </c>
      <c r="E68" s="675">
        <f t="shared" si="0"/>
        <v>58.286030735151598</v>
      </c>
      <c r="F68" s="647">
        <v>521</v>
      </c>
      <c r="G68" s="647">
        <v>133</v>
      </c>
      <c r="H68" s="675">
        <f t="shared" si="8"/>
        <v>25.527831094049901</v>
      </c>
      <c r="I68" s="648">
        <f t="shared" si="9"/>
        <v>7744</v>
      </c>
      <c r="J68" s="696">
        <f t="shared" si="9"/>
        <v>4343</v>
      </c>
      <c r="K68" s="665">
        <f t="shared" si="10"/>
        <v>56.082128099173559</v>
      </c>
    </row>
    <row r="69" spans="1:11" ht="25.5">
      <c r="A69" s="312" t="s">
        <v>4071</v>
      </c>
      <c r="B69" s="313" t="s">
        <v>4072</v>
      </c>
      <c r="C69" s="646">
        <v>7347</v>
      </c>
      <c r="D69" s="646">
        <v>4301</v>
      </c>
      <c r="E69" s="675">
        <f t="shared" si="0"/>
        <v>58.54090104804682</v>
      </c>
      <c r="F69" s="647">
        <v>239</v>
      </c>
      <c r="G69" s="647">
        <v>74</v>
      </c>
      <c r="H69" s="675">
        <f t="shared" si="8"/>
        <v>30.962343096234306</v>
      </c>
      <c r="I69" s="648">
        <f t="shared" si="9"/>
        <v>7586</v>
      </c>
      <c r="J69" s="696">
        <f t="shared" si="9"/>
        <v>4375</v>
      </c>
      <c r="K69" s="665">
        <f t="shared" si="10"/>
        <v>57.672027418929602</v>
      </c>
    </row>
    <row r="70" spans="1:11">
      <c r="A70" s="312" t="s">
        <v>4073</v>
      </c>
      <c r="B70" s="313" t="s">
        <v>4074</v>
      </c>
      <c r="C70" s="646">
        <v>596</v>
      </c>
      <c r="D70" s="646">
        <v>472</v>
      </c>
      <c r="E70" s="675">
        <f t="shared" si="0"/>
        <v>79.194630872483216</v>
      </c>
      <c r="F70" s="647">
        <v>2094</v>
      </c>
      <c r="G70" s="647">
        <v>253</v>
      </c>
      <c r="H70" s="675">
        <f t="shared" si="8"/>
        <v>12.082139446036294</v>
      </c>
      <c r="I70" s="648">
        <f t="shared" ref="I70:J101" si="11">C70+F70</f>
        <v>2690</v>
      </c>
      <c r="J70" s="696">
        <f t="shared" si="11"/>
        <v>725</v>
      </c>
      <c r="K70" s="665">
        <f t="shared" si="10"/>
        <v>26.951672862453531</v>
      </c>
    </row>
    <row r="71" spans="1:11" ht="38.25">
      <c r="A71" s="312" t="s">
        <v>723</v>
      </c>
      <c r="B71" s="313" t="s">
        <v>4075</v>
      </c>
      <c r="C71" s="646">
        <v>5376</v>
      </c>
      <c r="D71" s="646">
        <v>3294</v>
      </c>
      <c r="E71" s="675">
        <f t="shared" si="0"/>
        <v>61.272321428571431</v>
      </c>
      <c r="F71" s="471"/>
      <c r="G71" s="471">
        <v>547</v>
      </c>
      <c r="H71" s="675" t="e">
        <f t="shared" si="8"/>
        <v>#DIV/0!</v>
      </c>
      <c r="I71" s="648">
        <f t="shared" si="11"/>
        <v>5376</v>
      </c>
      <c r="J71" s="696">
        <f t="shared" si="11"/>
        <v>3841</v>
      </c>
      <c r="K71" s="665">
        <f t="shared" si="10"/>
        <v>71.44717261904762</v>
      </c>
    </row>
    <row r="72" spans="1:11" s="254" customFormat="1">
      <c r="A72" s="312" t="s">
        <v>2457</v>
      </c>
      <c r="B72" s="737" t="s">
        <v>4076</v>
      </c>
      <c r="C72" s="646">
        <v>1</v>
      </c>
      <c r="D72" s="646"/>
      <c r="E72" s="675">
        <f t="shared" si="0"/>
        <v>0</v>
      </c>
      <c r="F72" s="471"/>
      <c r="G72" s="471"/>
      <c r="H72" s="675" t="e">
        <f t="shared" si="8"/>
        <v>#DIV/0!</v>
      </c>
      <c r="I72" s="648">
        <f t="shared" si="11"/>
        <v>1</v>
      </c>
      <c r="J72" s="696">
        <f t="shared" si="11"/>
        <v>0</v>
      </c>
      <c r="K72" s="665">
        <f t="shared" si="10"/>
        <v>0</v>
      </c>
    </row>
    <row r="73" spans="1:11" ht="25.5">
      <c r="A73" s="312" t="s">
        <v>3306</v>
      </c>
      <c r="B73" s="737" t="s">
        <v>3307</v>
      </c>
      <c r="C73" s="471"/>
      <c r="D73" s="471"/>
      <c r="E73" s="675" t="e">
        <f t="shared" si="0"/>
        <v>#DIV/0!</v>
      </c>
      <c r="F73" s="477">
        <v>4</v>
      </c>
      <c r="G73" s="471">
        <v>2</v>
      </c>
      <c r="H73" s="675">
        <f t="shared" si="8"/>
        <v>50</v>
      </c>
      <c r="I73" s="648">
        <f t="shared" si="11"/>
        <v>4</v>
      </c>
      <c r="J73" s="696">
        <f t="shared" si="11"/>
        <v>2</v>
      </c>
      <c r="K73" s="665">
        <f t="shared" si="10"/>
        <v>50</v>
      </c>
    </row>
    <row r="74" spans="1:11">
      <c r="A74" s="312" t="s">
        <v>531</v>
      </c>
      <c r="B74" s="737" t="s">
        <v>532</v>
      </c>
      <c r="C74" s="646">
        <v>1</v>
      </c>
      <c r="D74" s="646">
        <v>3</v>
      </c>
      <c r="E74" s="675">
        <f t="shared" si="0"/>
        <v>300</v>
      </c>
      <c r="F74" s="477">
        <v>275</v>
      </c>
      <c r="G74" s="477">
        <v>72</v>
      </c>
      <c r="H74" s="675">
        <f t="shared" si="8"/>
        <v>26.181818181818183</v>
      </c>
      <c r="I74" s="648">
        <f t="shared" si="11"/>
        <v>276</v>
      </c>
      <c r="J74" s="696">
        <f t="shared" si="11"/>
        <v>75</v>
      </c>
      <c r="K74" s="665">
        <f t="shared" si="10"/>
        <v>27.173913043478258</v>
      </c>
    </row>
    <row r="75" spans="1:11">
      <c r="A75" s="312" t="s">
        <v>538</v>
      </c>
      <c r="B75" s="737" t="s">
        <v>3308</v>
      </c>
      <c r="C75" s="471"/>
      <c r="D75" s="471"/>
      <c r="E75" s="675" t="e">
        <f t="shared" si="0"/>
        <v>#DIV/0!</v>
      </c>
      <c r="F75" s="477">
        <v>1</v>
      </c>
      <c r="G75" s="471"/>
      <c r="H75" s="675">
        <f t="shared" si="8"/>
        <v>0</v>
      </c>
      <c r="I75" s="648">
        <f t="shared" si="11"/>
        <v>1</v>
      </c>
      <c r="J75" s="696">
        <f t="shared" si="11"/>
        <v>0</v>
      </c>
      <c r="K75" s="665">
        <f t="shared" si="10"/>
        <v>0</v>
      </c>
    </row>
    <row r="76" spans="1:11">
      <c r="A76" s="312" t="s">
        <v>4171</v>
      </c>
      <c r="B76" s="737" t="s">
        <v>4172</v>
      </c>
      <c r="C76" s="471"/>
      <c r="D76" s="471"/>
      <c r="E76" s="675" t="e">
        <f t="shared" ref="E76:E111" si="12">SUM(D76/C76*100)</f>
        <v>#DIV/0!</v>
      </c>
      <c r="F76" s="477">
        <v>8</v>
      </c>
      <c r="G76" s="471">
        <v>1</v>
      </c>
      <c r="H76" s="675">
        <f t="shared" si="8"/>
        <v>12.5</v>
      </c>
      <c r="I76" s="648">
        <f t="shared" si="11"/>
        <v>8</v>
      </c>
      <c r="J76" s="696">
        <f t="shared" si="11"/>
        <v>1</v>
      </c>
      <c r="K76" s="665">
        <f t="shared" si="10"/>
        <v>12.5</v>
      </c>
    </row>
    <row r="77" spans="1:11">
      <c r="A77" s="312" t="s">
        <v>4297</v>
      </c>
      <c r="B77" s="737" t="s">
        <v>3309</v>
      </c>
      <c r="C77" s="471"/>
      <c r="D77" s="471"/>
      <c r="E77" s="675" t="e">
        <f t="shared" si="12"/>
        <v>#DIV/0!</v>
      </c>
      <c r="F77" s="477">
        <v>8</v>
      </c>
      <c r="G77" s="471">
        <v>2</v>
      </c>
      <c r="H77" s="675">
        <f t="shared" si="8"/>
        <v>25</v>
      </c>
      <c r="I77" s="648">
        <f t="shared" si="11"/>
        <v>8</v>
      </c>
      <c r="J77" s="696">
        <f t="shared" si="11"/>
        <v>2</v>
      </c>
      <c r="K77" s="665">
        <f t="shared" si="10"/>
        <v>25</v>
      </c>
    </row>
    <row r="78" spans="1:11">
      <c r="A78" s="312" t="s">
        <v>536</v>
      </c>
      <c r="B78" s="313" t="s">
        <v>537</v>
      </c>
      <c r="C78" s="471"/>
      <c r="D78" s="471"/>
      <c r="E78" s="675" t="e">
        <f t="shared" si="12"/>
        <v>#DIV/0!</v>
      </c>
      <c r="F78" s="477">
        <v>269</v>
      </c>
      <c r="G78" s="477">
        <v>104</v>
      </c>
      <c r="H78" s="675">
        <f t="shared" si="8"/>
        <v>38.661710037174721</v>
      </c>
      <c r="I78" s="648">
        <f t="shared" si="11"/>
        <v>269</v>
      </c>
      <c r="J78" s="696">
        <f t="shared" si="11"/>
        <v>104</v>
      </c>
      <c r="K78" s="665">
        <f t="shared" si="10"/>
        <v>38.661710037174721</v>
      </c>
    </row>
    <row r="79" spans="1:11" ht="25.5">
      <c r="A79" s="312" t="s">
        <v>3310</v>
      </c>
      <c r="B79" s="737" t="s">
        <v>3311</v>
      </c>
      <c r="C79" s="471"/>
      <c r="D79" s="471"/>
      <c r="E79" s="675" t="e">
        <f t="shared" si="12"/>
        <v>#DIV/0!</v>
      </c>
      <c r="F79" s="477">
        <v>3</v>
      </c>
      <c r="G79" s="471"/>
      <c r="H79" s="675">
        <f t="shared" si="8"/>
        <v>0</v>
      </c>
      <c r="I79" s="648">
        <f t="shared" si="11"/>
        <v>3</v>
      </c>
      <c r="J79" s="696">
        <f t="shared" si="11"/>
        <v>0</v>
      </c>
      <c r="K79" s="665">
        <f t="shared" si="10"/>
        <v>0</v>
      </c>
    </row>
    <row r="80" spans="1:11" ht="25.5">
      <c r="A80" s="312" t="s">
        <v>2585</v>
      </c>
      <c r="B80" s="737" t="s">
        <v>1982</v>
      </c>
      <c r="C80" s="471"/>
      <c r="D80" s="471"/>
      <c r="E80" s="675" t="e">
        <f t="shared" si="12"/>
        <v>#DIV/0!</v>
      </c>
      <c r="F80" s="477">
        <v>11</v>
      </c>
      <c r="G80" s="471">
        <v>1</v>
      </c>
      <c r="H80" s="675">
        <f t="shared" si="8"/>
        <v>9.0909090909090917</v>
      </c>
      <c r="I80" s="648">
        <f t="shared" si="11"/>
        <v>11</v>
      </c>
      <c r="J80" s="696">
        <f t="shared" si="11"/>
        <v>1</v>
      </c>
      <c r="K80" s="665">
        <f t="shared" si="10"/>
        <v>9.0909090909090917</v>
      </c>
    </row>
    <row r="81" spans="1:11">
      <c r="A81" s="312" t="s">
        <v>807</v>
      </c>
      <c r="B81" s="737" t="s">
        <v>808</v>
      </c>
      <c r="C81" s="471"/>
      <c r="D81" s="471"/>
      <c r="E81" s="675" t="e">
        <f t="shared" si="12"/>
        <v>#DIV/0!</v>
      </c>
      <c r="F81" s="477">
        <v>49</v>
      </c>
      <c r="G81" s="471"/>
      <c r="H81" s="675">
        <f t="shared" si="8"/>
        <v>0</v>
      </c>
      <c r="I81" s="648">
        <f t="shared" si="11"/>
        <v>49</v>
      </c>
      <c r="J81" s="696">
        <f t="shared" si="11"/>
        <v>0</v>
      </c>
      <c r="K81" s="665">
        <f t="shared" si="10"/>
        <v>0</v>
      </c>
    </row>
    <row r="82" spans="1:11">
      <c r="A82" s="312" t="s">
        <v>3312</v>
      </c>
      <c r="B82" s="737" t="s">
        <v>3313</v>
      </c>
      <c r="C82" s="471"/>
      <c r="D82" s="471">
        <v>8</v>
      </c>
      <c r="E82" s="675" t="e">
        <f t="shared" si="12"/>
        <v>#DIV/0!</v>
      </c>
      <c r="F82" s="477">
        <v>149</v>
      </c>
      <c r="G82" s="477">
        <v>15</v>
      </c>
      <c r="H82" s="675">
        <f t="shared" si="8"/>
        <v>10.067114093959731</v>
      </c>
      <c r="I82" s="648">
        <f t="shared" si="11"/>
        <v>149</v>
      </c>
      <c r="J82" s="696">
        <f t="shared" si="11"/>
        <v>23</v>
      </c>
      <c r="K82" s="665">
        <f t="shared" si="10"/>
        <v>15.436241610738255</v>
      </c>
    </row>
    <row r="83" spans="1:11" ht="25.5">
      <c r="A83" s="312" t="s">
        <v>1645</v>
      </c>
      <c r="B83" s="313" t="s">
        <v>1964</v>
      </c>
      <c r="C83" s="471"/>
      <c r="D83" s="471"/>
      <c r="E83" s="675" t="e">
        <f t="shared" si="12"/>
        <v>#DIV/0!</v>
      </c>
      <c r="F83" s="477">
        <v>223</v>
      </c>
      <c r="G83" s="477">
        <v>19</v>
      </c>
      <c r="H83" s="675">
        <f t="shared" si="8"/>
        <v>8.5201793721973083</v>
      </c>
      <c r="I83" s="648">
        <f t="shared" si="11"/>
        <v>223</v>
      </c>
      <c r="J83" s="696">
        <f t="shared" si="11"/>
        <v>19</v>
      </c>
      <c r="K83" s="665">
        <f t="shared" si="10"/>
        <v>8.5201793721973083</v>
      </c>
    </row>
    <row r="84" spans="1:11" ht="25.5">
      <c r="A84" s="312" t="s">
        <v>1954</v>
      </c>
      <c r="B84" s="313" t="s">
        <v>3474</v>
      </c>
      <c r="C84" s="471">
        <v>3</v>
      </c>
      <c r="D84" s="471">
        <v>4</v>
      </c>
      <c r="E84" s="675">
        <f t="shared" si="12"/>
        <v>133.33333333333331</v>
      </c>
      <c r="F84" s="477">
        <v>303</v>
      </c>
      <c r="G84" s="477">
        <v>42</v>
      </c>
      <c r="H84" s="675">
        <f t="shared" si="8"/>
        <v>13.861386138613863</v>
      </c>
      <c r="I84" s="648">
        <f t="shared" si="11"/>
        <v>306</v>
      </c>
      <c r="J84" s="696">
        <f t="shared" si="11"/>
        <v>46</v>
      </c>
      <c r="K84" s="665">
        <f t="shared" si="10"/>
        <v>15.032679738562091</v>
      </c>
    </row>
    <row r="85" spans="1:11" ht="38.25">
      <c r="A85" s="312" t="s">
        <v>1647</v>
      </c>
      <c r="B85" s="313" t="s">
        <v>4279</v>
      </c>
      <c r="C85" s="471">
        <v>2</v>
      </c>
      <c r="D85" s="471">
        <v>1</v>
      </c>
      <c r="E85" s="675">
        <f t="shared" si="12"/>
        <v>50</v>
      </c>
      <c r="F85" s="477">
        <v>452</v>
      </c>
      <c r="G85" s="477">
        <v>64</v>
      </c>
      <c r="H85" s="675">
        <f t="shared" si="8"/>
        <v>14.159292035398231</v>
      </c>
      <c r="I85" s="648">
        <f t="shared" si="11"/>
        <v>454</v>
      </c>
      <c r="J85" s="696">
        <f t="shared" si="11"/>
        <v>65</v>
      </c>
      <c r="K85" s="665">
        <f t="shared" si="10"/>
        <v>14.317180616740089</v>
      </c>
    </row>
    <row r="86" spans="1:11" ht="25.5">
      <c r="A86" s="312" t="s">
        <v>4184</v>
      </c>
      <c r="B86" s="313" t="s">
        <v>4280</v>
      </c>
      <c r="C86" s="471"/>
      <c r="D86" s="471"/>
      <c r="E86" s="675" t="e">
        <f t="shared" si="12"/>
        <v>#DIV/0!</v>
      </c>
      <c r="F86" s="477">
        <v>240</v>
      </c>
      <c r="G86" s="477">
        <v>92</v>
      </c>
      <c r="H86" s="675">
        <f t="shared" si="8"/>
        <v>38.333333333333336</v>
      </c>
      <c r="I86" s="648">
        <f t="shared" si="11"/>
        <v>240</v>
      </c>
      <c r="J86" s="696">
        <f t="shared" si="11"/>
        <v>92</v>
      </c>
      <c r="K86" s="665">
        <f t="shared" si="10"/>
        <v>38.333333333333336</v>
      </c>
    </row>
    <row r="87" spans="1:11" ht="25.5">
      <c r="A87" s="316" t="s">
        <v>4186</v>
      </c>
      <c r="B87" s="313" t="s">
        <v>3475</v>
      </c>
      <c r="C87" s="471"/>
      <c r="D87" s="471">
        <v>1</v>
      </c>
      <c r="E87" s="675" t="e">
        <f t="shared" si="12"/>
        <v>#DIV/0!</v>
      </c>
      <c r="F87" s="477">
        <v>98</v>
      </c>
      <c r="G87" s="471">
        <v>56</v>
      </c>
      <c r="H87" s="675">
        <f t="shared" si="8"/>
        <v>57.142857142857139</v>
      </c>
      <c r="I87" s="648">
        <f t="shared" si="11"/>
        <v>98</v>
      </c>
      <c r="J87" s="696">
        <f t="shared" si="11"/>
        <v>57</v>
      </c>
      <c r="K87" s="665">
        <f t="shared" si="10"/>
        <v>58.163265306122447</v>
      </c>
    </row>
    <row r="88" spans="1:11" ht="25.5">
      <c r="A88" s="312" t="s">
        <v>1649</v>
      </c>
      <c r="B88" s="313" t="s">
        <v>524</v>
      </c>
      <c r="C88" s="471"/>
      <c r="D88" s="471"/>
      <c r="E88" s="675" t="e">
        <f t="shared" si="12"/>
        <v>#DIV/0!</v>
      </c>
      <c r="F88" s="477">
        <v>19</v>
      </c>
      <c r="G88" s="471">
        <v>5</v>
      </c>
      <c r="H88" s="675">
        <f t="shared" si="8"/>
        <v>26.315789473684209</v>
      </c>
      <c r="I88" s="648">
        <f t="shared" si="11"/>
        <v>19</v>
      </c>
      <c r="J88" s="696">
        <f t="shared" si="11"/>
        <v>5</v>
      </c>
      <c r="K88" s="665">
        <f t="shared" si="10"/>
        <v>26.315789473684209</v>
      </c>
    </row>
    <row r="89" spans="1:11" ht="25.5">
      <c r="A89" s="312" t="s">
        <v>525</v>
      </c>
      <c r="B89" s="313" t="s">
        <v>526</v>
      </c>
      <c r="C89" s="471"/>
      <c r="D89" s="471"/>
      <c r="E89" s="675" t="e">
        <f t="shared" si="12"/>
        <v>#DIV/0!</v>
      </c>
      <c r="F89" s="477">
        <v>221</v>
      </c>
      <c r="G89" s="477">
        <v>115</v>
      </c>
      <c r="H89" s="675">
        <f t="shared" si="8"/>
        <v>52.036199095022631</v>
      </c>
      <c r="I89" s="648">
        <f t="shared" si="11"/>
        <v>221</v>
      </c>
      <c r="J89" s="696">
        <f t="shared" si="11"/>
        <v>115</v>
      </c>
      <c r="K89" s="665">
        <f t="shared" si="10"/>
        <v>52.036199095022631</v>
      </c>
    </row>
    <row r="90" spans="1:11" ht="38.25">
      <c r="A90" s="312" t="s">
        <v>527</v>
      </c>
      <c r="B90" s="313" t="s">
        <v>528</v>
      </c>
      <c r="C90" s="471">
        <v>2</v>
      </c>
      <c r="D90" s="471">
        <v>10</v>
      </c>
      <c r="E90" s="675">
        <f t="shared" si="12"/>
        <v>500</v>
      </c>
      <c r="F90" s="477">
        <v>1159</v>
      </c>
      <c r="G90" s="477">
        <v>228</v>
      </c>
      <c r="H90" s="675">
        <f t="shared" si="8"/>
        <v>19.672131147540984</v>
      </c>
      <c r="I90" s="648">
        <f t="shared" si="11"/>
        <v>1161</v>
      </c>
      <c r="J90" s="696">
        <f t="shared" si="11"/>
        <v>238</v>
      </c>
      <c r="K90" s="665">
        <f t="shared" si="10"/>
        <v>20.499569336778638</v>
      </c>
    </row>
    <row r="91" spans="1:11">
      <c r="A91" s="312" t="s">
        <v>4190</v>
      </c>
      <c r="B91" s="313" t="s">
        <v>100</v>
      </c>
      <c r="C91" s="471"/>
      <c r="D91" s="471"/>
      <c r="E91" s="675" t="e">
        <f t="shared" si="12"/>
        <v>#DIV/0!</v>
      </c>
      <c r="F91" s="477">
        <v>15</v>
      </c>
      <c r="G91" s="471">
        <v>3</v>
      </c>
      <c r="H91" s="675">
        <f t="shared" si="8"/>
        <v>20</v>
      </c>
      <c r="I91" s="648">
        <f t="shared" si="11"/>
        <v>15</v>
      </c>
      <c r="J91" s="696">
        <f t="shared" si="11"/>
        <v>3</v>
      </c>
      <c r="K91" s="665">
        <f t="shared" si="10"/>
        <v>20</v>
      </c>
    </row>
    <row r="92" spans="1:11" ht="25.5">
      <c r="A92" s="312" t="s">
        <v>4194</v>
      </c>
      <c r="B92" s="313" t="s">
        <v>4281</v>
      </c>
      <c r="C92" s="471"/>
      <c r="D92" s="471"/>
      <c r="E92" s="675" t="e">
        <f t="shared" si="12"/>
        <v>#DIV/0!</v>
      </c>
      <c r="F92" s="477">
        <v>116</v>
      </c>
      <c r="G92" s="471">
        <v>45</v>
      </c>
      <c r="H92" s="675">
        <f t="shared" si="8"/>
        <v>38.793103448275865</v>
      </c>
      <c r="I92" s="648">
        <f t="shared" si="11"/>
        <v>116</v>
      </c>
      <c r="J92" s="696">
        <f t="shared" si="11"/>
        <v>45</v>
      </c>
      <c r="K92" s="665">
        <f t="shared" si="10"/>
        <v>38.793103448275865</v>
      </c>
    </row>
    <row r="93" spans="1:11" ht="25.5">
      <c r="A93" s="312" t="s">
        <v>4196</v>
      </c>
      <c r="B93" s="313" t="s">
        <v>4889</v>
      </c>
      <c r="C93" s="471"/>
      <c r="D93" s="471"/>
      <c r="E93" s="675" t="e">
        <f t="shared" si="12"/>
        <v>#DIV/0!</v>
      </c>
      <c r="F93" s="477">
        <v>28</v>
      </c>
      <c r="G93" s="471"/>
      <c r="H93" s="675">
        <f t="shared" si="8"/>
        <v>0</v>
      </c>
      <c r="I93" s="648">
        <f t="shared" si="11"/>
        <v>28</v>
      </c>
      <c r="J93" s="696">
        <f t="shared" si="11"/>
        <v>0</v>
      </c>
      <c r="K93" s="665">
        <f t="shared" si="10"/>
        <v>0</v>
      </c>
    </row>
    <row r="94" spans="1:11">
      <c r="A94" s="312" t="s">
        <v>529</v>
      </c>
      <c r="B94" s="313" t="s">
        <v>101</v>
      </c>
      <c r="C94" s="471"/>
      <c r="D94" s="471"/>
      <c r="E94" s="675" t="e">
        <f t="shared" si="12"/>
        <v>#DIV/0!</v>
      </c>
      <c r="F94" s="477">
        <v>90</v>
      </c>
      <c r="G94" s="471">
        <v>5</v>
      </c>
      <c r="H94" s="675">
        <f t="shared" si="8"/>
        <v>5.5555555555555554</v>
      </c>
      <c r="I94" s="648">
        <f t="shared" si="11"/>
        <v>90</v>
      </c>
      <c r="J94" s="696">
        <f t="shared" si="11"/>
        <v>5</v>
      </c>
      <c r="K94" s="665">
        <f t="shared" si="10"/>
        <v>5.5555555555555554</v>
      </c>
    </row>
    <row r="95" spans="1:11">
      <c r="A95" s="312" t="s">
        <v>4197</v>
      </c>
      <c r="B95" s="313" t="s">
        <v>102</v>
      </c>
      <c r="C95" s="471"/>
      <c r="D95" s="471"/>
      <c r="E95" s="675" t="e">
        <f t="shared" si="12"/>
        <v>#DIV/0!</v>
      </c>
      <c r="F95" s="477">
        <v>18</v>
      </c>
      <c r="G95" s="471">
        <v>2</v>
      </c>
      <c r="H95" s="675">
        <f t="shared" si="8"/>
        <v>11.111111111111111</v>
      </c>
      <c r="I95" s="648">
        <f t="shared" si="11"/>
        <v>18</v>
      </c>
      <c r="J95" s="696">
        <f t="shared" si="11"/>
        <v>2</v>
      </c>
      <c r="K95" s="665">
        <f t="shared" si="10"/>
        <v>11.111111111111111</v>
      </c>
    </row>
    <row r="96" spans="1:11">
      <c r="A96" s="793" t="s">
        <v>4200</v>
      </c>
      <c r="B96" s="313" t="s">
        <v>4368</v>
      </c>
      <c r="C96" s="471"/>
      <c r="D96" s="471"/>
      <c r="E96" s="675" t="e">
        <f t="shared" si="12"/>
        <v>#DIV/0!</v>
      </c>
      <c r="F96" s="477">
        <v>344</v>
      </c>
      <c r="G96" s="477">
        <v>98</v>
      </c>
      <c r="H96" s="675">
        <f t="shared" si="8"/>
        <v>28.488372093023255</v>
      </c>
      <c r="I96" s="648">
        <f t="shared" si="11"/>
        <v>344</v>
      </c>
      <c r="J96" s="696">
        <f t="shared" si="11"/>
        <v>98</v>
      </c>
      <c r="K96" s="665">
        <f t="shared" si="10"/>
        <v>28.488372093023255</v>
      </c>
    </row>
    <row r="97" spans="1:11" ht="25.5">
      <c r="A97" s="312" t="s">
        <v>4201</v>
      </c>
      <c r="B97" s="313" t="s">
        <v>103</v>
      </c>
      <c r="C97" s="471"/>
      <c r="D97" s="471">
        <v>3</v>
      </c>
      <c r="E97" s="675" t="e">
        <f t="shared" si="12"/>
        <v>#DIV/0!</v>
      </c>
      <c r="F97" s="477">
        <v>2293</v>
      </c>
      <c r="G97" s="477">
        <v>369</v>
      </c>
      <c r="H97" s="675">
        <f t="shared" si="8"/>
        <v>16.092455298735281</v>
      </c>
      <c r="I97" s="648">
        <f t="shared" si="11"/>
        <v>2293</v>
      </c>
      <c r="J97" s="696">
        <f t="shared" si="11"/>
        <v>372</v>
      </c>
      <c r="K97" s="665">
        <f t="shared" si="10"/>
        <v>16.223288268643699</v>
      </c>
    </row>
    <row r="98" spans="1:11" ht="25.5">
      <c r="A98" s="312" t="s">
        <v>723</v>
      </c>
      <c r="B98" s="313" t="s">
        <v>4891</v>
      </c>
      <c r="C98" s="471"/>
      <c r="D98" s="471"/>
      <c r="E98" s="675" t="e">
        <f t="shared" si="12"/>
        <v>#DIV/0!</v>
      </c>
      <c r="F98" s="477">
        <v>5114</v>
      </c>
      <c r="G98" s="471"/>
      <c r="H98" s="675">
        <f t="shared" si="8"/>
        <v>0</v>
      </c>
      <c r="I98" s="648">
        <f t="shared" si="11"/>
        <v>5114</v>
      </c>
      <c r="J98" s="696">
        <f t="shared" si="11"/>
        <v>0</v>
      </c>
      <c r="K98" s="665">
        <f t="shared" si="10"/>
        <v>0</v>
      </c>
    </row>
    <row r="99" spans="1:11" ht="25.5">
      <c r="A99" s="312" t="s">
        <v>2533</v>
      </c>
      <c r="B99" s="737" t="s">
        <v>131</v>
      </c>
      <c r="C99" s="471"/>
      <c r="D99" s="471"/>
      <c r="E99" s="675" t="e">
        <f t="shared" si="12"/>
        <v>#DIV/0!</v>
      </c>
      <c r="F99" s="647">
        <v>7</v>
      </c>
      <c r="G99" s="471"/>
      <c r="H99" s="675">
        <f t="shared" si="8"/>
        <v>0</v>
      </c>
      <c r="I99" s="648">
        <f t="shared" si="11"/>
        <v>7</v>
      </c>
      <c r="J99" s="696">
        <f t="shared" si="11"/>
        <v>0</v>
      </c>
      <c r="K99" s="665">
        <f t="shared" si="10"/>
        <v>0</v>
      </c>
    </row>
    <row r="100" spans="1:11" ht="25.5">
      <c r="A100" s="312" t="s">
        <v>4067</v>
      </c>
      <c r="B100" s="737" t="s">
        <v>134</v>
      </c>
      <c r="C100" s="471"/>
      <c r="D100" s="471"/>
      <c r="E100" s="675" t="e">
        <f t="shared" si="12"/>
        <v>#DIV/0!</v>
      </c>
      <c r="F100" s="647">
        <v>1</v>
      </c>
      <c r="G100" s="471"/>
      <c r="H100" s="675">
        <f t="shared" si="8"/>
        <v>0</v>
      </c>
      <c r="I100" s="648">
        <f t="shared" si="11"/>
        <v>1</v>
      </c>
      <c r="J100" s="696">
        <f t="shared" si="11"/>
        <v>0</v>
      </c>
      <c r="K100" s="665">
        <f t="shared" si="10"/>
        <v>0</v>
      </c>
    </row>
    <row r="101" spans="1:11">
      <c r="A101" s="312" t="s">
        <v>1249</v>
      </c>
      <c r="B101" s="737" t="s">
        <v>1250</v>
      </c>
      <c r="C101" s="646">
        <v>3</v>
      </c>
      <c r="D101" s="646"/>
      <c r="E101" s="675">
        <f t="shared" si="12"/>
        <v>0</v>
      </c>
      <c r="F101" s="471"/>
      <c r="G101" s="471"/>
      <c r="H101" s="675" t="e">
        <f t="shared" si="8"/>
        <v>#DIV/0!</v>
      </c>
      <c r="I101" s="648">
        <f t="shared" si="11"/>
        <v>3</v>
      </c>
      <c r="J101" s="696">
        <f t="shared" si="11"/>
        <v>0</v>
      </c>
      <c r="K101" s="665">
        <f t="shared" si="10"/>
        <v>0</v>
      </c>
    </row>
    <row r="102" spans="1:11" ht="25.5">
      <c r="A102" s="312" t="s">
        <v>2450</v>
      </c>
      <c r="B102" s="737" t="s">
        <v>1252</v>
      </c>
      <c r="C102" s="646">
        <v>169</v>
      </c>
      <c r="D102" s="646">
        <v>303</v>
      </c>
      <c r="E102" s="675">
        <f t="shared" si="12"/>
        <v>179.28994082840237</v>
      </c>
      <c r="F102" s="471"/>
      <c r="G102" s="471"/>
      <c r="H102" s="675" t="e">
        <f t="shared" si="8"/>
        <v>#DIV/0!</v>
      </c>
      <c r="I102" s="648">
        <f t="shared" ref="I102:J111" si="13">C102+F102</f>
        <v>169</v>
      </c>
      <c r="J102" s="696">
        <f t="shared" si="13"/>
        <v>303</v>
      </c>
      <c r="K102" s="665">
        <f t="shared" si="10"/>
        <v>179.28994082840237</v>
      </c>
    </row>
    <row r="103" spans="1:11" ht="25.5">
      <c r="A103" s="312" t="s">
        <v>1253</v>
      </c>
      <c r="B103" s="737" t="s">
        <v>1254</v>
      </c>
      <c r="C103" s="646">
        <v>1</v>
      </c>
      <c r="D103" s="646"/>
      <c r="E103" s="675">
        <f t="shared" si="12"/>
        <v>0</v>
      </c>
      <c r="F103" s="471"/>
      <c r="G103" s="471"/>
      <c r="H103" s="675" t="e">
        <f t="shared" ref="H103:H111" si="14">SUM(G103/F103*100)</f>
        <v>#DIV/0!</v>
      </c>
      <c r="I103" s="648">
        <f t="shared" si="13"/>
        <v>1</v>
      </c>
      <c r="J103" s="696">
        <f t="shared" si="13"/>
        <v>0</v>
      </c>
      <c r="K103" s="665">
        <f t="shared" ref="K103:K111" si="15">SUM(J103/I103*100)</f>
        <v>0</v>
      </c>
    </row>
    <row r="104" spans="1:11">
      <c r="A104" s="312" t="s">
        <v>4373</v>
      </c>
      <c r="B104" s="737" t="s">
        <v>4374</v>
      </c>
      <c r="C104" s="646"/>
      <c r="D104" s="646">
        <v>3</v>
      </c>
      <c r="E104" s="675" t="e">
        <f t="shared" si="12"/>
        <v>#DIV/0!</v>
      </c>
      <c r="F104" s="647"/>
      <c r="G104" s="471">
        <v>6</v>
      </c>
      <c r="H104" s="675" t="e">
        <f t="shared" si="14"/>
        <v>#DIV/0!</v>
      </c>
      <c r="I104" s="648">
        <f t="shared" si="13"/>
        <v>0</v>
      </c>
      <c r="J104" s="696">
        <f t="shared" si="13"/>
        <v>9</v>
      </c>
      <c r="K104" s="665" t="e">
        <f t="shared" si="15"/>
        <v>#DIV/0!</v>
      </c>
    </row>
    <row r="105" spans="1:11" ht="25.5">
      <c r="A105" s="312" t="s">
        <v>4395</v>
      </c>
      <c r="B105" s="737" t="s">
        <v>4396</v>
      </c>
      <c r="C105" s="646"/>
      <c r="D105" s="646"/>
      <c r="E105" s="675" t="e">
        <f t="shared" si="12"/>
        <v>#DIV/0!</v>
      </c>
      <c r="F105" s="647"/>
      <c r="G105" s="471"/>
      <c r="H105" s="675" t="e">
        <f t="shared" si="14"/>
        <v>#DIV/0!</v>
      </c>
      <c r="I105" s="648">
        <f t="shared" si="13"/>
        <v>0</v>
      </c>
      <c r="J105" s="696">
        <f t="shared" si="13"/>
        <v>0</v>
      </c>
      <c r="K105" s="665" t="e">
        <f t="shared" si="15"/>
        <v>#DIV/0!</v>
      </c>
    </row>
    <row r="106" spans="1:11">
      <c r="A106" s="312" t="s">
        <v>1269</v>
      </c>
      <c r="B106" s="737" t="s">
        <v>1270</v>
      </c>
      <c r="C106" s="646"/>
      <c r="D106" s="646"/>
      <c r="E106" s="675" t="e">
        <f t="shared" si="12"/>
        <v>#DIV/0!</v>
      </c>
      <c r="F106" s="647"/>
      <c r="G106" s="471">
        <v>2</v>
      </c>
      <c r="H106" s="675" t="e">
        <f t="shared" si="14"/>
        <v>#DIV/0!</v>
      </c>
      <c r="I106" s="648">
        <f t="shared" si="13"/>
        <v>0</v>
      </c>
      <c r="J106" s="696">
        <f t="shared" si="13"/>
        <v>2</v>
      </c>
      <c r="K106" s="665" t="e">
        <f t="shared" si="15"/>
        <v>#DIV/0!</v>
      </c>
    </row>
    <row r="107" spans="1:11">
      <c r="A107" s="312" t="s">
        <v>4387</v>
      </c>
      <c r="B107" s="737" t="s">
        <v>4388</v>
      </c>
      <c r="C107" s="646"/>
      <c r="D107" s="646">
        <v>1</v>
      </c>
      <c r="E107" s="675" t="e">
        <f t="shared" si="12"/>
        <v>#DIV/0!</v>
      </c>
      <c r="F107" s="647"/>
      <c r="G107" s="471"/>
      <c r="H107" s="675" t="e">
        <f t="shared" si="14"/>
        <v>#DIV/0!</v>
      </c>
      <c r="I107" s="648">
        <f t="shared" si="13"/>
        <v>0</v>
      </c>
      <c r="J107" s="696">
        <f t="shared" si="13"/>
        <v>1</v>
      </c>
      <c r="K107" s="665" t="e">
        <f t="shared" si="15"/>
        <v>#DIV/0!</v>
      </c>
    </row>
    <row r="108" spans="1:11">
      <c r="A108" s="312" t="s">
        <v>4389</v>
      </c>
      <c r="B108" s="737" t="s">
        <v>4390</v>
      </c>
      <c r="C108" s="646"/>
      <c r="D108" s="646"/>
      <c r="E108" s="675" t="e">
        <f t="shared" si="12"/>
        <v>#DIV/0!</v>
      </c>
      <c r="F108" s="647"/>
      <c r="G108" s="471">
        <v>1</v>
      </c>
      <c r="H108" s="675" t="e">
        <f t="shared" si="14"/>
        <v>#DIV/0!</v>
      </c>
      <c r="I108" s="648">
        <f t="shared" si="13"/>
        <v>0</v>
      </c>
      <c r="J108" s="696">
        <f t="shared" si="13"/>
        <v>1</v>
      </c>
      <c r="K108" s="665" t="e">
        <f t="shared" si="15"/>
        <v>#DIV/0!</v>
      </c>
    </row>
    <row r="109" spans="1:11">
      <c r="A109" s="312" t="s">
        <v>3001</v>
      </c>
      <c r="B109" s="737" t="s">
        <v>1271</v>
      </c>
      <c r="C109" s="646"/>
      <c r="D109" s="646"/>
      <c r="E109" s="675" t="e">
        <f t="shared" si="12"/>
        <v>#DIV/0!</v>
      </c>
      <c r="F109" s="647"/>
      <c r="G109" s="647">
        <v>1</v>
      </c>
      <c r="H109" s="675" t="e">
        <f t="shared" si="14"/>
        <v>#DIV/0!</v>
      </c>
      <c r="I109" s="648">
        <f t="shared" si="13"/>
        <v>0</v>
      </c>
      <c r="J109" s="696">
        <f t="shared" si="13"/>
        <v>1</v>
      </c>
      <c r="K109" s="665" t="e">
        <f t="shared" si="15"/>
        <v>#DIV/0!</v>
      </c>
    </row>
    <row r="110" spans="1:11">
      <c r="A110" s="312" t="s">
        <v>3048</v>
      </c>
      <c r="B110" s="737" t="s">
        <v>1272</v>
      </c>
      <c r="C110" s="646"/>
      <c r="D110" s="646"/>
      <c r="E110" s="675" t="e">
        <f t="shared" si="12"/>
        <v>#DIV/0!</v>
      </c>
      <c r="F110" s="647"/>
      <c r="G110" s="647">
        <v>1</v>
      </c>
      <c r="H110" s="675" t="e">
        <f t="shared" si="14"/>
        <v>#DIV/0!</v>
      </c>
      <c r="I110" s="648">
        <f t="shared" si="13"/>
        <v>0</v>
      </c>
      <c r="J110" s="696">
        <f t="shared" si="13"/>
        <v>1</v>
      </c>
      <c r="K110" s="665" t="e">
        <f t="shared" si="15"/>
        <v>#DIV/0!</v>
      </c>
    </row>
    <row r="111" spans="1:11">
      <c r="A111" s="312" t="s">
        <v>1527</v>
      </c>
      <c r="B111" s="737" t="s">
        <v>1528</v>
      </c>
      <c r="C111" s="646"/>
      <c r="D111" s="646"/>
      <c r="E111" s="675" t="e">
        <f t="shared" si="12"/>
        <v>#DIV/0!</v>
      </c>
      <c r="F111" s="647"/>
      <c r="G111" s="647">
        <v>1</v>
      </c>
      <c r="H111" s="675" t="e">
        <f t="shared" si="14"/>
        <v>#DIV/0!</v>
      </c>
      <c r="I111" s="648">
        <f t="shared" si="13"/>
        <v>0</v>
      </c>
      <c r="J111" s="696">
        <f t="shared" si="13"/>
        <v>1</v>
      </c>
      <c r="K111" s="665" t="e">
        <f t="shared" si="15"/>
        <v>#DIV/0!</v>
      </c>
    </row>
    <row r="112" spans="1:11" ht="25.5">
      <c r="A112" s="312" t="s">
        <v>4375</v>
      </c>
      <c r="B112" s="737" t="s">
        <v>4376</v>
      </c>
      <c r="C112" s="1462"/>
      <c r="D112" s="1462">
        <v>6</v>
      </c>
      <c r="E112" s="675" t="e">
        <f>SUM(D112/C112*100)</f>
        <v>#DIV/0!</v>
      </c>
      <c r="F112" s="647"/>
      <c r="G112" s="647">
        <v>15</v>
      </c>
      <c r="H112" s="675" t="e">
        <f>SUM(G112/F112*100)</f>
        <v>#DIV/0!</v>
      </c>
      <c r="I112" s="648">
        <f>C112+F112</f>
        <v>0</v>
      </c>
      <c r="J112" s="696">
        <f>D112+G112</f>
        <v>21</v>
      </c>
      <c r="K112" s="665" t="e">
        <f>SUM(J112/I112*100)</f>
        <v>#DIV/0!</v>
      </c>
    </row>
    <row r="113" spans="1:11">
      <c r="A113" s="312" t="s">
        <v>4377</v>
      </c>
      <c r="B113" s="737" t="s">
        <v>7198</v>
      </c>
      <c r="C113" s="1462"/>
      <c r="D113" s="1462">
        <v>1</v>
      </c>
      <c r="E113" s="675" t="e">
        <f>SUM(D113/C113*100)</f>
        <v>#DIV/0!</v>
      </c>
      <c r="F113" s="647"/>
      <c r="G113" s="647">
        <v>1</v>
      </c>
      <c r="H113" s="675" t="e">
        <f>SUM(G113/F113*100)</f>
        <v>#DIV/0!</v>
      </c>
      <c r="I113" s="648">
        <f>C113+F113</f>
        <v>0</v>
      </c>
      <c r="J113" s="696">
        <f>D113+G113</f>
        <v>2</v>
      </c>
      <c r="K113" s="665" t="e">
        <f>SUM(J113/I113*100)</f>
        <v>#DIV/0!</v>
      </c>
    </row>
    <row r="114" spans="1:11">
      <c r="A114" s="1310" t="s">
        <v>7199</v>
      </c>
      <c r="B114" s="1415" t="s">
        <v>7200</v>
      </c>
      <c r="C114" s="1462"/>
      <c r="D114" s="1462"/>
      <c r="E114" s="675" t="e">
        <f t="shared" ref="E114" si="16">SUM(D114/C114*100)</f>
        <v>#DIV/0!</v>
      </c>
      <c r="F114" s="647"/>
      <c r="G114" s="647">
        <v>1</v>
      </c>
      <c r="H114" s="675" t="e">
        <f t="shared" ref="H114" si="17">SUM(G114/F114*100)</f>
        <v>#DIV/0!</v>
      </c>
      <c r="I114" s="648">
        <f t="shared" ref="I114" si="18">C114+F114</f>
        <v>0</v>
      </c>
      <c r="J114" s="696">
        <f t="shared" ref="J114" si="19">D114+G114</f>
        <v>1</v>
      </c>
      <c r="K114" s="665" t="e">
        <f t="shared" ref="K114" si="20">SUM(J114/I114*100)</f>
        <v>#DIV/0!</v>
      </c>
    </row>
    <row r="115" spans="1:11">
      <c r="A115" s="1310" t="s">
        <v>132</v>
      </c>
      <c r="B115" s="1415" t="s">
        <v>133</v>
      </c>
      <c r="C115" s="1462"/>
      <c r="D115" s="1462"/>
      <c r="E115" s="675" t="e">
        <f t="shared" ref="E115:E118" si="21">SUM(D115/C115*100)</f>
        <v>#DIV/0!</v>
      </c>
      <c r="F115" s="647"/>
      <c r="G115" s="647">
        <v>2</v>
      </c>
      <c r="H115" s="675" t="e">
        <f t="shared" ref="H115:H118" si="22">SUM(G115/F115*100)</f>
        <v>#DIV/0!</v>
      </c>
      <c r="I115" s="648">
        <f t="shared" ref="I115:I118" si="23">C115+F115</f>
        <v>0</v>
      </c>
      <c r="J115" s="696">
        <f t="shared" ref="J115:J118" si="24">D115+G115</f>
        <v>2</v>
      </c>
      <c r="K115" s="665" t="e">
        <f t="shared" ref="K115:K118" si="25">SUM(J115/I115*100)</f>
        <v>#DIV/0!</v>
      </c>
    </row>
    <row r="116" spans="1:11">
      <c r="A116" s="312" t="s">
        <v>4385</v>
      </c>
      <c r="B116" s="737" t="s">
        <v>7201</v>
      </c>
      <c r="C116" s="1462"/>
      <c r="D116" s="1462"/>
      <c r="E116" s="675" t="e">
        <f>SUM(D116/C116*100)</f>
        <v>#DIV/0!</v>
      </c>
      <c r="F116" s="647"/>
      <c r="G116" s="647">
        <v>1</v>
      </c>
      <c r="H116" s="675" t="e">
        <f>SUM(G116/F116*100)</f>
        <v>#DIV/0!</v>
      </c>
      <c r="I116" s="648">
        <f>C116+F116</f>
        <v>0</v>
      </c>
      <c r="J116" s="696">
        <f>D116+G116</f>
        <v>1</v>
      </c>
      <c r="K116" s="665" t="e">
        <f>SUM(J116/I116*100)</f>
        <v>#DIV/0!</v>
      </c>
    </row>
    <row r="117" spans="1:11">
      <c r="A117" s="1310" t="s">
        <v>4387</v>
      </c>
      <c r="B117" s="1415" t="s">
        <v>4388</v>
      </c>
      <c r="C117" s="1462"/>
      <c r="D117" s="1462"/>
      <c r="E117" s="675" t="e">
        <f t="shared" si="21"/>
        <v>#DIV/0!</v>
      </c>
      <c r="F117" s="647"/>
      <c r="G117" s="647">
        <v>6</v>
      </c>
      <c r="H117" s="675" t="e">
        <f t="shared" si="22"/>
        <v>#DIV/0!</v>
      </c>
      <c r="I117" s="648">
        <f t="shared" si="23"/>
        <v>0</v>
      </c>
      <c r="J117" s="696">
        <f t="shared" si="24"/>
        <v>6</v>
      </c>
      <c r="K117" s="665" t="e">
        <f t="shared" si="25"/>
        <v>#DIV/0!</v>
      </c>
    </row>
    <row r="118" spans="1:11">
      <c r="A118" s="1310"/>
      <c r="B118" s="1415"/>
      <c r="C118" s="1462"/>
      <c r="D118" s="1462"/>
      <c r="E118" s="675" t="e">
        <f t="shared" si="21"/>
        <v>#DIV/0!</v>
      </c>
      <c r="F118" s="647"/>
      <c r="G118" s="647"/>
      <c r="H118" s="675" t="e">
        <f t="shared" si="22"/>
        <v>#DIV/0!</v>
      </c>
      <c r="I118" s="648">
        <f t="shared" si="23"/>
        <v>0</v>
      </c>
      <c r="J118" s="696">
        <f t="shared" si="24"/>
        <v>0</v>
      </c>
      <c r="K118" s="665" t="e">
        <f t="shared" si="25"/>
        <v>#DIV/0!</v>
      </c>
    </row>
    <row r="119" spans="1:11">
      <c r="A119" s="312"/>
      <c r="B119" s="737"/>
      <c r="C119" s="646"/>
      <c r="D119" s="646"/>
      <c r="E119" s="675" t="e">
        <f>SUM(D119/C119*100)</f>
        <v>#DIV/0!</v>
      </c>
      <c r="F119" s="647"/>
      <c r="G119" s="647"/>
      <c r="H119" s="675" t="e">
        <f>SUM(G119/F119*100)</f>
        <v>#DIV/0!</v>
      </c>
      <c r="I119" s="648">
        <f>C119+F119</f>
        <v>0</v>
      </c>
      <c r="J119" s="696">
        <f>D119+G119</f>
        <v>0</v>
      </c>
      <c r="K119" s="665" t="e">
        <f>SUM(J119/I119*100)</f>
        <v>#DIV/0!</v>
      </c>
    </row>
    <row r="120" spans="1:11">
      <c r="A120" s="798" t="s">
        <v>4210</v>
      </c>
      <c r="B120" s="674"/>
      <c r="C120" s="653">
        <f>SUM(C39:C119)</f>
        <v>49392</v>
      </c>
      <c r="D120" s="653">
        <f>SUM(D39:D119)</f>
        <v>26773</v>
      </c>
      <c r="E120" s="677">
        <f>SUM(D120/C120*100)</f>
        <v>54.205134434726276</v>
      </c>
      <c r="F120" s="653">
        <f>SUM(F39:F119)</f>
        <v>20625</v>
      </c>
      <c r="G120" s="653">
        <f>SUM(G39:G119)</f>
        <v>3562</v>
      </c>
      <c r="H120" s="677">
        <f>SUM(G120/F120*100)</f>
        <v>17.27030303030303</v>
      </c>
      <c r="I120" s="748">
        <f>C120+F120</f>
        <v>70017</v>
      </c>
      <c r="J120" s="795">
        <f>D120+G120</f>
        <v>30335</v>
      </c>
      <c r="K120" s="665">
        <f>SUM(J120/I120*100)</f>
        <v>43.325192453261351</v>
      </c>
    </row>
    <row r="121" spans="1:11">
      <c r="A121" s="742" t="s">
        <v>4211</v>
      </c>
      <c r="B121" s="655"/>
      <c r="C121" s="1759"/>
      <c r="D121" s="1759"/>
      <c r="E121" s="1759"/>
      <c r="F121" s="1759"/>
      <c r="G121" s="1759"/>
      <c r="H121" s="1759"/>
      <c r="I121" s="1759"/>
      <c r="J121" s="1759"/>
      <c r="K121" s="650"/>
    </row>
    <row r="122" spans="1:11">
      <c r="A122" s="483" t="s">
        <v>4212</v>
      </c>
      <c r="B122" s="658" t="s">
        <v>4213</v>
      </c>
      <c r="C122" s="474"/>
      <c r="D122" s="474"/>
      <c r="E122" s="675" t="e">
        <f t="shared" ref="E122:E135" si="26">SUM(D122/C122*100)</f>
        <v>#DIV/0!</v>
      </c>
      <c r="F122" s="564"/>
      <c r="G122" s="564"/>
      <c r="H122" s="675" t="e">
        <f t="shared" ref="H122:H135" si="27">SUM(G122/F122*100)</f>
        <v>#DIV/0!</v>
      </c>
      <c r="I122" s="648">
        <f t="shared" ref="I122:J135" si="28">C122+F122</f>
        <v>0</v>
      </c>
      <c r="J122" s="696">
        <f t="shared" si="28"/>
        <v>0</v>
      </c>
      <c r="K122" s="665" t="e">
        <f t="shared" ref="K122:K135" si="29">SUM(J122/I122*100)</f>
        <v>#DIV/0!</v>
      </c>
    </row>
    <row r="123" spans="1:11">
      <c r="A123" s="483" t="s">
        <v>4214</v>
      </c>
      <c r="B123" s="658" t="s">
        <v>4215</v>
      </c>
      <c r="C123" s="474"/>
      <c r="D123" s="474"/>
      <c r="E123" s="675" t="e">
        <f t="shared" si="26"/>
        <v>#DIV/0!</v>
      </c>
      <c r="F123" s="564"/>
      <c r="G123" s="564"/>
      <c r="H123" s="675" t="e">
        <f t="shared" si="27"/>
        <v>#DIV/0!</v>
      </c>
      <c r="I123" s="648">
        <f t="shared" si="28"/>
        <v>0</v>
      </c>
      <c r="J123" s="696">
        <f t="shared" si="28"/>
        <v>0</v>
      </c>
      <c r="K123" s="665" t="e">
        <f t="shared" si="29"/>
        <v>#DIV/0!</v>
      </c>
    </row>
    <row r="124" spans="1:11">
      <c r="A124" s="483" t="s">
        <v>4216</v>
      </c>
      <c r="B124" s="658" t="s">
        <v>4217</v>
      </c>
      <c r="C124" s="474"/>
      <c r="D124" s="474"/>
      <c r="E124" s="675" t="e">
        <f t="shared" si="26"/>
        <v>#DIV/0!</v>
      </c>
      <c r="F124" s="564"/>
      <c r="G124" s="564"/>
      <c r="H124" s="675" t="e">
        <f t="shared" si="27"/>
        <v>#DIV/0!</v>
      </c>
      <c r="I124" s="648">
        <f t="shared" si="28"/>
        <v>0</v>
      </c>
      <c r="J124" s="696">
        <f t="shared" si="28"/>
        <v>0</v>
      </c>
      <c r="K124" s="665" t="e">
        <f t="shared" si="29"/>
        <v>#DIV/0!</v>
      </c>
    </row>
    <row r="125" spans="1:11" ht="25.5">
      <c r="A125" s="483" t="s">
        <v>819</v>
      </c>
      <c r="B125" s="658" t="s">
        <v>4218</v>
      </c>
      <c r="C125" s="474"/>
      <c r="D125" s="474"/>
      <c r="E125" s="675" t="e">
        <f t="shared" si="26"/>
        <v>#DIV/0!</v>
      </c>
      <c r="F125" s="564"/>
      <c r="G125" s="564"/>
      <c r="H125" s="675" t="e">
        <f t="shared" si="27"/>
        <v>#DIV/0!</v>
      </c>
      <c r="I125" s="648">
        <f t="shared" si="28"/>
        <v>0</v>
      </c>
      <c r="J125" s="696">
        <f t="shared" si="28"/>
        <v>0</v>
      </c>
      <c r="K125" s="665" t="e">
        <f t="shared" si="29"/>
        <v>#DIV/0!</v>
      </c>
    </row>
    <row r="126" spans="1:11">
      <c r="A126" s="483" t="s">
        <v>4219</v>
      </c>
      <c r="B126" s="658" t="s">
        <v>4220</v>
      </c>
      <c r="C126" s="474"/>
      <c r="D126" s="474"/>
      <c r="E126" s="675" t="e">
        <f t="shared" si="26"/>
        <v>#DIV/0!</v>
      </c>
      <c r="F126" s="564"/>
      <c r="G126" s="564"/>
      <c r="H126" s="675" t="e">
        <f t="shared" si="27"/>
        <v>#DIV/0!</v>
      </c>
      <c r="I126" s="648">
        <f t="shared" si="28"/>
        <v>0</v>
      </c>
      <c r="J126" s="696">
        <f t="shared" si="28"/>
        <v>0</v>
      </c>
      <c r="K126" s="665" t="e">
        <f t="shared" si="29"/>
        <v>#DIV/0!</v>
      </c>
    </row>
    <row r="127" spans="1:11" ht="19.5" customHeight="1">
      <c r="A127" s="483" t="s">
        <v>4221</v>
      </c>
      <c r="B127" s="658" t="s">
        <v>4222</v>
      </c>
      <c r="C127" s="474"/>
      <c r="D127" s="474"/>
      <c r="E127" s="675" t="e">
        <f t="shared" si="26"/>
        <v>#DIV/0!</v>
      </c>
      <c r="F127" s="564"/>
      <c r="G127" s="564"/>
      <c r="H127" s="675" t="e">
        <f t="shared" si="27"/>
        <v>#DIV/0!</v>
      </c>
      <c r="I127" s="648">
        <f t="shared" si="28"/>
        <v>0</v>
      </c>
      <c r="J127" s="696">
        <f t="shared" si="28"/>
        <v>0</v>
      </c>
      <c r="K127" s="665" t="e">
        <f t="shared" si="29"/>
        <v>#DIV/0!</v>
      </c>
    </row>
    <row r="128" spans="1:11" ht="13.5" customHeight="1">
      <c r="A128" s="483" t="s">
        <v>4223</v>
      </c>
      <c r="B128" s="658" t="s">
        <v>4224</v>
      </c>
      <c r="C128" s="474"/>
      <c r="D128" s="474"/>
      <c r="E128" s="675" t="e">
        <f t="shared" si="26"/>
        <v>#DIV/0!</v>
      </c>
      <c r="F128" s="564"/>
      <c r="G128" s="564"/>
      <c r="H128" s="675" t="e">
        <f t="shared" si="27"/>
        <v>#DIV/0!</v>
      </c>
      <c r="I128" s="648">
        <f t="shared" si="28"/>
        <v>0</v>
      </c>
      <c r="J128" s="696">
        <f t="shared" si="28"/>
        <v>0</v>
      </c>
      <c r="K128" s="665" t="e">
        <f t="shared" si="29"/>
        <v>#DIV/0!</v>
      </c>
    </row>
    <row r="129" spans="1:15" ht="21" customHeight="1">
      <c r="A129" s="483" t="s">
        <v>4225</v>
      </c>
      <c r="B129" s="658" t="s">
        <v>570</v>
      </c>
      <c r="C129" s="474"/>
      <c r="D129" s="474"/>
      <c r="E129" s="675" t="e">
        <f t="shared" si="26"/>
        <v>#DIV/0!</v>
      </c>
      <c r="F129" s="564"/>
      <c r="G129" s="564"/>
      <c r="H129" s="675" t="e">
        <f t="shared" si="27"/>
        <v>#DIV/0!</v>
      </c>
      <c r="I129" s="648">
        <f t="shared" si="28"/>
        <v>0</v>
      </c>
      <c r="J129" s="696">
        <f t="shared" si="28"/>
        <v>0</v>
      </c>
      <c r="K129" s="665" t="e">
        <f t="shared" si="29"/>
        <v>#DIV/0!</v>
      </c>
    </row>
    <row r="130" spans="1:15" ht="15" customHeight="1">
      <c r="A130" s="483" t="s">
        <v>571</v>
      </c>
      <c r="B130" s="658" t="s">
        <v>572</v>
      </c>
      <c r="C130" s="474"/>
      <c r="D130" s="474"/>
      <c r="E130" s="675" t="e">
        <f t="shared" si="26"/>
        <v>#DIV/0!</v>
      </c>
      <c r="F130" s="564"/>
      <c r="G130" s="564"/>
      <c r="H130" s="675" t="e">
        <f t="shared" si="27"/>
        <v>#DIV/0!</v>
      </c>
      <c r="I130" s="648">
        <f t="shared" si="28"/>
        <v>0</v>
      </c>
      <c r="J130" s="696">
        <f t="shared" si="28"/>
        <v>0</v>
      </c>
      <c r="K130" s="665" t="e">
        <f t="shared" si="29"/>
        <v>#DIV/0!</v>
      </c>
    </row>
    <row r="131" spans="1:15" ht="15.75" customHeight="1">
      <c r="A131" s="483" t="s">
        <v>573</v>
      </c>
      <c r="B131" s="658" t="s">
        <v>2990</v>
      </c>
      <c r="C131" s="474"/>
      <c r="D131" s="474"/>
      <c r="E131" s="675" t="e">
        <f t="shared" si="26"/>
        <v>#DIV/0!</v>
      </c>
      <c r="F131" s="564"/>
      <c r="G131" s="564"/>
      <c r="H131" s="675" t="e">
        <f t="shared" si="27"/>
        <v>#DIV/0!</v>
      </c>
      <c r="I131" s="648">
        <f t="shared" si="28"/>
        <v>0</v>
      </c>
      <c r="J131" s="696">
        <f t="shared" si="28"/>
        <v>0</v>
      </c>
      <c r="K131" s="665" t="e">
        <f t="shared" si="29"/>
        <v>#DIV/0!</v>
      </c>
    </row>
    <row r="132" spans="1:15" ht="9" customHeight="1">
      <c r="A132" s="483" t="s">
        <v>2991</v>
      </c>
      <c r="B132" s="658" t="s">
        <v>2992</v>
      </c>
      <c r="C132" s="474"/>
      <c r="D132" s="474"/>
      <c r="E132" s="675" t="e">
        <f t="shared" si="26"/>
        <v>#DIV/0!</v>
      </c>
      <c r="F132" s="564"/>
      <c r="G132" s="564"/>
      <c r="H132" s="675" t="e">
        <f t="shared" si="27"/>
        <v>#DIV/0!</v>
      </c>
      <c r="I132" s="648">
        <f t="shared" si="28"/>
        <v>0</v>
      </c>
      <c r="J132" s="696">
        <f t="shared" si="28"/>
        <v>0</v>
      </c>
      <c r="K132" s="665" t="e">
        <f t="shared" si="29"/>
        <v>#DIV/0!</v>
      </c>
    </row>
    <row r="133" spans="1:15" ht="22.5" customHeight="1">
      <c r="A133" s="483" t="s">
        <v>2993</v>
      </c>
      <c r="B133" s="658" t="s">
        <v>2994</v>
      </c>
      <c r="C133" s="474"/>
      <c r="D133" s="474"/>
      <c r="E133" s="675" t="e">
        <f t="shared" si="26"/>
        <v>#DIV/0!</v>
      </c>
      <c r="F133" s="564"/>
      <c r="G133" s="564"/>
      <c r="H133" s="675" t="e">
        <f t="shared" si="27"/>
        <v>#DIV/0!</v>
      </c>
      <c r="I133" s="648">
        <f t="shared" si="28"/>
        <v>0</v>
      </c>
      <c r="J133" s="696">
        <f t="shared" si="28"/>
        <v>0</v>
      </c>
      <c r="K133" s="665" t="e">
        <f t="shared" si="29"/>
        <v>#DIV/0!</v>
      </c>
    </row>
    <row r="134" spans="1:15">
      <c r="A134" s="769" t="s">
        <v>2995</v>
      </c>
      <c r="B134" s="743"/>
      <c r="C134" s="770">
        <f>SUM(C122:C133)</f>
        <v>0</v>
      </c>
      <c r="D134" s="770">
        <f>SUM(D122:D133)</f>
        <v>0</v>
      </c>
      <c r="E134" s="665" t="e">
        <f t="shared" si="26"/>
        <v>#DIV/0!</v>
      </c>
      <c r="F134" s="770">
        <f>SUM(F122:F133)</f>
        <v>0</v>
      </c>
      <c r="G134" s="770">
        <f>SUM(G122:G133)</f>
        <v>0</v>
      </c>
      <c r="H134" s="665" t="e">
        <f t="shared" si="27"/>
        <v>#DIV/0!</v>
      </c>
      <c r="I134" s="648">
        <f t="shared" si="28"/>
        <v>0</v>
      </c>
      <c r="J134" s="696">
        <f t="shared" si="28"/>
        <v>0</v>
      </c>
      <c r="K134" s="665" t="e">
        <f t="shared" si="29"/>
        <v>#DIV/0!</v>
      </c>
    </row>
    <row r="135" spans="1:15">
      <c r="A135" s="651" t="s">
        <v>2996</v>
      </c>
      <c r="B135" s="674"/>
      <c r="C135" s="799">
        <f>SUM(C37+C120+C134)</f>
        <v>49452</v>
      </c>
      <c r="D135" s="799">
        <f>SUM(D37+D120+D134)</f>
        <v>26823</v>
      </c>
      <c r="E135" s="665">
        <f t="shared" si="26"/>
        <v>54.240475612715358</v>
      </c>
      <c r="F135" s="799">
        <f>SUM(F37+F120+F134)</f>
        <v>20750</v>
      </c>
      <c r="G135" s="799">
        <f>SUM(G37+G120+G134)</f>
        <v>3587</v>
      </c>
      <c r="H135" s="665">
        <f t="shared" si="27"/>
        <v>17.286746987951808</v>
      </c>
      <c r="I135" s="648">
        <f t="shared" si="28"/>
        <v>70202</v>
      </c>
      <c r="J135" s="696">
        <f t="shared" si="28"/>
        <v>30410</v>
      </c>
      <c r="K135" s="665">
        <f t="shared" si="29"/>
        <v>43.317854192188257</v>
      </c>
    </row>
    <row r="136" spans="1:15" ht="18.75" customHeight="1">
      <c r="A136" s="1860" t="s">
        <v>2997</v>
      </c>
      <c r="B136" s="1860"/>
      <c r="C136" s="1860"/>
      <c r="D136" s="1860"/>
      <c r="E136" s="1860"/>
      <c r="F136" s="1860"/>
      <c r="G136" s="1860"/>
      <c r="H136" s="1860"/>
      <c r="I136" s="1860"/>
      <c r="J136" s="1860"/>
    </row>
    <row r="137" spans="1:15" ht="28.5" customHeight="1">
      <c r="A137" s="1860" t="s">
        <v>1955</v>
      </c>
      <c r="B137" s="1860"/>
      <c r="C137" s="1860"/>
      <c r="D137" s="1860"/>
      <c r="E137" s="1860"/>
      <c r="F137" s="1860"/>
      <c r="G137" s="1860"/>
      <c r="H137" s="1860"/>
      <c r="I137" s="1860"/>
      <c r="J137" s="1860"/>
    </row>
    <row r="138" spans="1:15">
      <c r="A138" s="213"/>
      <c r="B138" s="948" t="s">
        <v>176</v>
      </c>
      <c r="C138" s="948"/>
      <c r="D138" s="948"/>
      <c r="E138" s="948"/>
      <c r="F138" s="237"/>
      <c r="G138" s="237"/>
      <c r="H138" s="237"/>
      <c r="I138" s="238"/>
      <c r="J138" s="237"/>
      <c r="K138" s="94"/>
      <c r="L138" s="94"/>
      <c r="M138" s="94"/>
      <c r="N138" s="94"/>
      <c r="O138" s="254"/>
    </row>
    <row r="139" spans="1:15">
      <c r="B139" s="94" t="s">
        <v>170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254"/>
    </row>
    <row r="140" spans="1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</sheetData>
  <mergeCells count="9">
    <mergeCell ref="C121:J121"/>
    <mergeCell ref="A136:J136"/>
    <mergeCell ref="A137:J137"/>
    <mergeCell ref="F7:H7"/>
    <mergeCell ref="I7:K7"/>
    <mergeCell ref="A7:A8"/>
    <mergeCell ref="B7:B8"/>
    <mergeCell ref="C7:E7"/>
    <mergeCell ref="C38:J38"/>
  </mergeCells>
  <phoneticPr fontId="94" type="noConversion"/>
  <pageMargins left="0.75" right="0.75" top="1" bottom="1" header="0.5" footer="0.5"/>
  <pageSetup paperSize="9" scale="48" orientation="portrait" verticalDpi="0" r:id="rId1"/>
  <headerFooter alignWithMargins="0"/>
  <rowBreaks count="1" manualBreakCount="1">
    <brk id="65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O297"/>
  <sheetViews>
    <sheetView workbookViewId="0">
      <selection activeCell="K292" sqref="K292"/>
    </sheetView>
  </sheetViews>
  <sheetFormatPr defaultColWidth="9.140625" defaultRowHeight="12.75"/>
  <cols>
    <col min="1" max="1" width="11" customWidth="1"/>
    <col min="2" max="2" width="40.5703125" customWidth="1"/>
    <col min="3" max="3" width="10.42578125" customWidth="1"/>
    <col min="5" max="5" width="10.140625" customWidth="1"/>
    <col min="6" max="6" width="9.42578125" customWidth="1"/>
    <col min="8" max="8" width="10.5703125" customWidth="1"/>
    <col min="9" max="9" width="9" customWidth="1"/>
    <col min="10" max="10" width="9.7109375" customWidth="1"/>
    <col min="11" max="11" width="10.7109375" customWidth="1"/>
  </cols>
  <sheetData>
    <row r="1" spans="1:13" ht="15.75">
      <c r="A1" s="992"/>
      <c r="B1" s="993" t="s">
        <v>914</v>
      </c>
      <c r="C1" s="994" t="s">
        <v>691</v>
      </c>
      <c r="D1" s="995"/>
      <c r="E1" s="995"/>
      <c r="F1" s="995"/>
      <c r="G1" s="865"/>
      <c r="H1" s="865"/>
      <c r="I1" s="862"/>
      <c r="J1" s="1140"/>
    </row>
    <row r="2" spans="1:13" ht="14.25">
      <c r="A2" s="992"/>
      <c r="B2" s="993" t="s">
        <v>916</v>
      </c>
      <c r="C2" s="1183">
        <v>6113079</v>
      </c>
      <c r="D2" s="865"/>
      <c r="E2" s="865"/>
      <c r="F2" s="865"/>
      <c r="G2" s="865"/>
      <c r="H2" s="865"/>
      <c r="I2" s="862"/>
      <c r="J2" s="1140"/>
    </row>
    <row r="3" spans="1:13">
      <c r="A3" s="992"/>
      <c r="B3" s="993"/>
      <c r="C3" s="997" t="s">
        <v>365</v>
      </c>
      <c r="D3" s="865"/>
      <c r="E3" s="865"/>
      <c r="F3" s="865"/>
      <c r="G3" s="865"/>
      <c r="H3" s="865"/>
      <c r="I3" s="862"/>
      <c r="J3" s="1140"/>
    </row>
    <row r="4" spans="1:13" ht="14.25">
      <c r="A4" s="992"/>
      <c r="B4" s="993" t="s">
        <v>918</v>
      </c>
      <c r="C4" s="868" t="s">
        <v>904</v>
      </c>
      <c r="D4" s="869"/>
      <c r="E4" s="869"/>
      <c r="F4" s="869"/>
      <c r="G4" s="869"/>
      <c r="H4" s="869"/>
      <c r="I4" s="870"/>
      <c r="J4" s="1140"/>
    </row>
    <row r="5" spans="1:13" ht="15.75">
      <c r="A5" s="992"/>
      <c r="B5" s="993" t="s">
        <v>692</v>
      </c>
      <c r="C5" s="1141" t="s">
        <v>358</v>
      </c>
      <c r="D5" s="1142"/>
      <c r="E5" s="1142"/>
      <c r="F5" s="1142"/>
      <c r="G5" s="869"/>
      <c r="H5" s="869"/>
      <c r="I5" s="870"/>
      <c r="J5" s="1140"/>
    </row>
    <row r="6" spans="1:13" ht="15.75">
      <c r="A6" s="1143"/>
      <c r="B6" s="1143"/>
      <c r="C6" s="1143"/>
      <c r="D6" s="1143"/>
      <c r="E6" s="1143"/>
      <c r="F6" s="1143"/>
      <c r="G6" s="1143"/>
      <c r="H6" s="1143"/>
      <c r="I6" s="1144"/>
      <c r="J6" s="1144"/>
    </row>
    <row r="7" spans="1:13" ht="12.75" customHeight="1">
      <c r="A7" s="1889" t="s">
        <v>31</v>
      </c>
      <c r="B7" s="1800" t="s">
        <v>32</v>
      </c>
      <c r="C7" s="1802" t="s">
        <v>696</v>
      </c>
      <c r="D7" s="1803"/>
      <c r="E7" s="1804"/>
      <c r="F7" s="1802" t="s">
        <v>697</v>
      </c>
      <c r="G7" s="1803"/>
      <c r="H7" s="1804"/>
      <c r="I7" s="1796" t="s">
        <v>3906</v>
      </c>
      <c r="J7" s="1797"/>
      <c r="K7" s="1798"/>
    </row>
    <row r="8" spans="1:13" ht="47.25" customHeight="1" thickBot="1">
      <c r="A8" s="1890"/>
      <c r="B8" s="1891"/>
      <c r="C8" s="1004" t="s">
        <v>1382</v>
      </c>
      <c r="D8" s="1005" t="s">
        <v>372</v>
      </c>
      <c r="E8" s="1006" t="s">
        <v>3941</v>
      </c>
      <c r="F8" s="1004" t="s">
        <v>1382</v>
      </c>
      <c r="G8" s="1005" t="s">
        <v>372</v>
      </c>
      <c r="H8" s="1006" t="s">
        <v>3941</v>
      </c>
      <c r="I8" s="1007" t="s">
        <v>1382</v>
      </c>
      <c r="J8" s="1008" t="s">
        <v>372</v>
      </c>
      <c r="K8" s="1009" t="s">
        <v>3941</v>
      </c>
    </row>
    <row r="9" spans="1:13" ht="25.5" customHeight="1" thickTop="1">
      <c r="A9" s="1145"/>
      <c r="B9" s="1146" t="s">
        <v>903</v>
      </c>
      <c r="C9" s="1146"/>
      <c r="D9" s="1146"/>
      <c r="E9" s="1146"/>
      <c r="F9" s="1146"/>
      <c r="G9" s="1146"/>
      <c r="H9" s="1146"/>
      <c r="I9" s="1146"/>
      <c r="J9" s="1184"/>
      <c r="K9" s="1185"/>
      <c r="M9" s="1186"/>
    </row>
    <row r="10" spans="1:13" ht="19.5" customHeight="1">
      <c r="A10" s="1095" t="s">
        <v>104</v>
      </c>
      <c r="B10" s="1023" t="s">
        <v>105</v>
      </c>
      <c r="C10" s="1024">
        <v>1</v>
      </c>
      <c r="D10" s="1024"/>
      <c r="E10" s="1025">
        <f>SUM(D10/C10*100)</f>
        <v>0</v>
      </c>
      <c r="F10" s="1026">
        <v>2</v>
      </c>
      <c r="G10" s="1026"/>
      <c r="H10" s="1025">
        <f>SUM(G10/F10*100)</f>
        <v>0</v>
      </c>
      <c r="I10" s="1017">
        <f t="shared" ref="I10:J41" si="0">C10+F10</f>
        <v>3</v>
      </c>
      <c r="J10" s="1017">
        <f t="shared" si="0"/>
        <v>0</v>
      </c>
      <c r="K10" s="1034">
        <f>SUM(J10/I10*100)</f>
        <v>0</v>
      </c>
      <c r="L10" s="1186"/>
      <c r="M10" s="1186"/>
    </row>
    <row r="11" spans="1:13" ht="24" customHeight="1">
      <c r="A11" s="1095" t="s">
        <v>3003</v>
      </c>
      <c r="B11" s="1023" t="s">
        <v>3004</v>
      </c>
      <c r="C11" s="1024">
        <v>1</v>
      </c>
      <c r="D11" s="1024">
        <v>1</v>
      </c>
      <c r="E11" s="1025">
        <f t="shared" ref="E11:E74" si="1">SUM(D11/C11*100)</f>
        <v>100</v>
      </c>
      <c r="F11" s="1026"/>
      <c r="G11" s="1026">
        <v>1</v>
      </c>
      <c r="H11" s="1025" t="e">
        <f t="shared" ref="H11:H74" si="2">SUM(G11/F11*100)</f>
        <v>#DIV/0!</v>
      </c>
      <c r="I11" s="1017">
        <f t="shared" si="0"/>
        <v>1</v>
      </c>
      <c r="J11" s="1017">
        <f t="shared" si="0"/>
        <v>2</v>
      </c>
      <c r="K11" s="1034">
        <f t="shared" ref="K11:K74" si="3">SUM(J11/I11*100)</f>
        <v>200</v>
      </c>
      <c r="L11" s="1186"/>
      <c r="M11" s="1186"/>
    </row>
    <row r="12" spans="1:13" ht="31.5" customHeight="1">
      <c r="A12" s="1095" t="s">
        <v>110</v>
      </c>
      <c r="B12" s="1023" t="s">
        <v>111</v>
      </c>
      <c r="C12" s="1024"/>
      <c r="D12" s="1024">
        <v>1</v>
      </c>
      <c r="E12" s="1025" t="e">
        <f t="shared" si="1"/>
        <v>#DIV/0!</v>
      </c>
      <c r="F12" s="1026">
        <v>1</v>
      </c>
      <c r="G12" s="1026">
        <v>1</v>
      </c>
      <c r="H12" s="1025">
        <f t="shared" si="2"/>
        <v>100</v>
      </c>
      <c r="I12" s="1017">
        <f t="shared" si="0"/>
        <v>1</v>
      </c>
      <c r="J12" s="1017">
        <f t="shared" si="0"/>
        <v>2</v>
      </c>
      <c r="K12" s="1034">
        <f t="shared" si="3"/>
        <v>200</v>
      </c>
      <c r="L12" s="1186"/>
      <c r="M12" s="1186"/>
    </row>
    <row r="13" spans="1:13" ht="19.5" customHeight="1">
      <c r="A13" s="1095" t="s">
        <v>112</v>
      </c>
      <c r="B13" s="1023" t="s">
        <v>113</v>
      </c>
      <c r="C13" s="1026">
        <v>16</v>
      </c>
      <c r="D13" s="1026">
        <v>12</v>
      </c>
      <c r="E13" s="1025">
        <f t="shared" si="1"/>
        <v>75</v>
      </c>
      <c r="F13" s="1026">
        <v>20</v>
      </c>
      <c r="G13" s="1026">
        <v>6</v>
      </c>
      <c r="H13" s="1025">
        <f t="shared" si="2"/>
        <v>30</v>
      </c>
      <c r="I13" s="1017">
        <f t="shared" si="0"/>
        <v>36</v>
      </c>
      <c r="J13" s="1017">
        <f t="shared" si="0"/>
        <v>18</v>
      </c>
      <c r="K13" s="1034">
        <f t="shared" si="3"/>
        <v>50</v>
      </c>
      <c r="L13" s="1186"/>
      <c r="M13" s="1186"/>
    </row>
    <row r="14" spans="1:13" ht="19.5" customHeight="1">
      <c r="A14" s="1095" t="s">
        <v>114</v>
      </c>
      <c r="B14" s="1023" t="s">
        <v>115</v>
      </c>
      <c r="C14" s="1024"/>
      <c r="D14" s="1024"/>
      <c r="E14" s="1025" t="e">
        <f t="shared" si="1"/>
        <v>#DIV/0!</v>
      </c>
      <c r="F14" s="1026">
        <v>3</v>
      </c>
      <c r="G14" s="1026">
        <v>2</v>
      </c>
      <c r="H14" s="1025">
        <f t="shared" si="2"/>
        <v>66.666666666666657</v>
      </c>
      <c r="I14" s="1017">
        <f t="shared" si="0"/>
        <v>3</v>
      </c>
      <c r="J14" s="1017">
        <f t="shared" si="0"/>
        <v>2</v>
      </c>
      <c r="K14" s="1034">
        <f t="shared" si="3"/>
        <v>66.666666666666657</v>
      </c>
      <c r="L14" s="1186"/>
      <c r="M14" s="1186"/>
    </row>
    <row r="15" spans="1:13" ht="19.5" customHeight="1">
      <c r="A15" s="1095" t="s">
        <v>116</v>
      </c>
      <c r="B15" s="1023" t="s">
        <v>117</v>
      </c>
      <c r="C15" s="1024">
        <v>1</v>
      </c>
      <c r="D15" s="1024"/>
      <c r="E15" s="1025">
        <f t="shared" si="1"/>
        <v>0</v>
      </c>
      <c r="F15" s="1026">
        <v>4</v>
      </c>
      <c r="G15" s="1026">
        <v>3</v>
      </c>
      <c r="H15" s="1025">
        <f t="shared" si="2"/>
        <v>75</v>
      </c>
      <c r="I15" s="1017">
        <f t="shared" si="0"/>
        <v>5</v>
      </c>
      <c r="J15" s="1017">
        <f t="shared" si="0"/>
        <v>3</v>
      </c>
      <c r="K15" s="1034">
        <f t="shared" si="3"/>
        <v>60</v>
      </c>
      <c r="L15" s="1186"/>
      <c r="M15" s="1186"/>
    </row>
    <row r="16" spans="1:13" ht="19.5" customHeight="1">
      <c r="A16" s="1095" t="s">
        <v>118</v>
      </c>
      <c r="B16" s="1023" t="s">
        <v>119</v>
      </c>
      <c r="C16" s="1024">
        <v>1</v>
      </c>
      <c r="D16" s="1024">
        <v>1</v>
      </c>
      <c r="E16" s="1025">
        <f t="shared" si="1"/>
        <v>100</v>
      </c>
      <c r="F16" s="1026">
        <v>5</v>
      </c>
      <c r="G16" s="1026"/>
      <c r="H16" s="1025">
        <f t="shared" si="2"/>
        <v>0</v>
      </c>
      <c r="I16" s="1017">
        <f t="shared" si="0"/>
        <v>6</v>
      </c>
      <c r="J16" s="1017">
        <f t="shared" si="0"/>
        <v>1</v>
      </c>
      <c r="K16" s="1034">
        <f t="shared" si="3"/>
        <v>16.666666666666664</v>
      </c>
      <c r="L16" s="1186"/>
      <c r="M16" s="1186"/>
    </row>
    <row r="17" spans="1:13" ht="30.75" customHeight="1">
      <c r="A17" s="1095" t="s">
        <v>120</v>
      </c>
      <c r="B17" s="1023" t="s">
        <v>121</v>
      </c>
      <c r="C17" s="1024">
        <v>1</v>
      </c>
      <c r="D17" s="1024"/>
      <c r="E17" s="1025">
        <f t="shared" si="1"/>
        <v>0</v>
      </c>
      <c r="F17" s="1026"/>
      <c r="G17" s="1026"/>
      <c r="H17" s="1025" t="e">
        <f t="shared" si="2"/>
        <v>#DIV/0!</v>
      </c>
      <c r="I17" s="1017">
        <f t="shared" si="0"/>
        <v>1</v>
      </c>
      <c r="J17" s="1017">
        <f t="shared" si="0"/>
        <v>0</v>
      </c>
      <c r="K17" s="1034">
        <f t="shared" si="3"/>
        <v>0</v>
      </c>
      <c r="L17" s="1186"/>
      <c r="M17" s="1186"/>
    </row>
    <row r="18" spans="1:13" ht="26.25" customHeight="1">
      <c r="A18" s="1095" t="s">
        <v>122</v>
      </c>
      <c r="B18" s="1023" t="s">
        <v>123</v>
      </c>
      <c r="C18" s="1024">
        <v>18</v>
      </c>
      <c r="D18" s="1024"/>
      <c r="E18" s="1025">
        <f t="shared" si="1"/>
        <v>0</v>
      </c>
      <c r="F18" s="1026">
        <v>18</v>
      </c>
      <c r="G18" s="1026">
        <v>2</v>
      </c>
      <c r="H18" s="1025">
        <f t="shared" si="2"/>
        <v>11.111111111111111</v>
      </c>
      <c r="I18" s="1017">
        <f t="shared" si="0"/>
        <v>36</v>
      </c>
      <c r="J18" s="1017">
        <f t="shared" si="0"/>
        <v>2</v>
      </c>
      <c r="K18" s="1034">
        <f t="shared" si="3"/>
        <v>5.5555555555555554</v>
      </c>
      <c r="L18" s="1186"/>
      <c r="M18" s="1186"/>
    </row>
    <row r="19" spans="1:13" ht="28.5" customHeight="1">
      <c r="A19" s="1095" t="s">
        <v>126</v>
      </c>
      <c r="B19" s="1023" t="s">
        <v>127</v>
      </c>
      <c r="C19" s="1024">
        <v>11</v>
      </c>
      <c r="D19" s="1024"/>
      <c r="E19" s="1025">
        <f t="shared" si="1"/>
        <v>0</v>
      </c>
      <c r="F19" s="1026"/>
      <c r="G19" s="1026"/>
      <c r="H19" s="1025" t="e">
        <f t="shared" si="2"/>
        <v>#DIV/0!</v>
      </c>
      <c r="I19" s="1017">
        <f t="shared" si="0"/>
        <v>11</v>
      </c>
      <c r="J19" s="1017">
        <f t="shared" si="0"/>
        <v>0</v>
      </c>
      <c r="K19" s="1034">
        <f t="shared" si="3"/>
        <v>0</v>
      </c>
      <c r="L19" s="1186"/>
      <c r="M19" s="1186"/>
    </row>
    <row r="20" spans="1:13" ht="28.5" customHeight="1">
      <c r="A20" s="1095" t="s">
        <v>2900</v>
      </c>
      <c r="B20" s="1023" t="s">
        <v>2901</v>
      </c>
      <c r="C20" s="1024"/>
      <c r="D20" s="1024"/>
      <c r="E20" s="1025" t="e">
        <f t="shared" si="1"/>
        <v>#DIV/0!</v>
      </c>
      <c r="F20" s="1026">
        <v>1</v>
      </c>
      <c r="G20" s="1026">
        <v>1</v>
      </c>
      <c r="H20" s="1025">
        <f t="shared" si="2"/>
        <v>100</v>
      </c>
      <c r="I20" s="1017">
        <f t="shared" si="0"/>
        <v>1</v>
      </c>
      <c r="J20" s="1017">
        <f t="shared" si="0"/>
        <v>1</v>
      </c>
      <c r="K20" s="1034">
        <f t="shared" si="3"/>
        <v>100</v>
      </c>
      <c r="L20" s="1186"/>
      <c r="M20" s="1186"/>
    </row>
    <row r="21" spans="1:13" ht="28.5" customHeight="1">
      <c r="A21" s="1095" t="s">
        <v>2902</v>
      </c>
      <c r="B21" s="1023" t="s">
        <v>2903</v>
      </c>
      <c r="C21" s="1024"/>
      <c r="D21" s="1024"/>
      <c r="E21" s="1025" t="e">
        <f t="shared" si="1"/>
        <v>#DIV/0!</v>
      </c>
      <c r="F21" s="1026">
        <v>6</v>
      </c>
      <c r="G21" s="1026">
        <v>1</v>
      </c>
      <c r="H21" s="1025">
        <f t="shared" si="2"/>
        <v>16.666666666666664</v>
      </c>
      <c r="I21" s="1017">
        <f t="shared" si="0"/>
        <v>6</v>
      </c>
      <c r="J21" s="1017">
        <f t="shared" si="0"/>
        <v>1</v>
      </c>
      <c r="K21" s="1034">
        <f t="shared" si="3"/>
        <v>16.666666666666664</v>
      </c>
      <c r="L21" s="1186"/>
      <c r="M21" s="1186"/>
    </row>
    <row r="22" spans="1:13" ht="28.5" customHeight="1">
      <c r="A22" s="1095" t="s">
        <v>41</v>
      </c>
      <c r="B22" s="1023" t="s">
        <v>42</v>
      </c>
      <c r="C22" s="1024"/>
      <c r="D22" s="1024"/>
      <c r="E22" s="1025" t="e">
        <f t="shared" si="1"/>
        <v>#DIV/0!</v>
      </c>
      <c r="F22" s="1026">
        <v>4</v>
      </c>
      <c r="G22" s="1026">
        <v>7</v>
      </c>
      <c r="H22" s="1025">
        <f t="shared" si="2"/>
        <v>175</v>
      </c>
      <c r="I22" s="1017">
        <f t="shared" si="0"/>
        <v>4</v>
      </c>
      <c r="J22" s="1017">
        <f t="shared" si="0"/>
        <v>7</v>
      </c>
      <c r="K22" s="1034">
        <f t="shared" si="3"/>
        <v>175</v>
      </c>
      <c r="L22" s="1186"/>
      <c r="M22" s="1186"/>
    </row>
    <row r="23" spans="1:13" ht="28.5" customHeight="1">
      <c r="A23" s="1095" t="s">
        <v>2904</v>
      </c>
      <c r="B23" s="1023" t="s">
        <v>2905</v>
      </c>
      <c r="C23" s="1024"/>
      <c r="D23" s="1024"/>
      <c r="E23" s="1025" t="e">
        <f t="shared" si="1"/>
        <v>#DIV/0!</v>
      </c>
      <c r="F23" s="1026">
        <v>14</v>
      </c>
      <c r="G23" s="1026">
        <v>12</v>
      </c>
      <c r="H23" s="1025">
        <f t="shared" si="2"/>
        <v>85.714285714285708</v>
      </c>
      <c r="I23" s="1017">
        <f t="shared" si="0"/>
        <v>14</v>
      </c>
      <c r="J23" s="1017">
        <f t="shared" si="0"/>
        <v>12</v>
      </c>
      <c r="K23" s="1034">
        <f t="shared" si="3"/>
        <v>85.714285714285708</v>
      </c>
      <c r="L23" s="1186"/>
      <c r="M23" s="1186"/>
    </row>
    <row r="24" spans="1:13" ht="28.5" customHeight="1">
      <c r="A24" s="1095" t="s">
        <v>2906</v>
      </c>
      <c r="B24" s="1023" t="s">
        <v>2907</v>
      </c>
      <c r="C24" s="1024"/>
      <c r="D24" s="1024"/>
      <c r="E24" s="1025" t="e">
        <f t="shared" si="1"/>
        <v>#DIV/0!</v>
      </c>
      <c r="F24" s="1026">
        <v>2</v>
      </c>
      <c r="G24" s="1026">
        <v>2</v>
      </c>
      <c r="H24" s="1025">
        <f t="shared" si="2"/>
        <v>100</v>
      </c>
      <c r="I24" s="1017">
        <f t="shared" si="0"/>
        <v>2</v>
      </c>
      <c r="J24" s="1017">
        <f t="shared" si="0"/>
        <v>2</v>
      </c>
      <c r="K24" s="1034">
        <f t="shared" si="3"/>
        <v>100</v>
      </c>
      <c r="L24" s="1186"/>
      <c r="M24" s="1186"/>
    </row>
    <row r="25" spans="1:13" ht="28.5" customHeight="1">
      <c r="A25" s="1095" t="s">
        <v>2908</v>
      </c>
      <c r="B25" s="1023" t="s">
        <v>2909</v>
      </c>
      <c r="C25" s="1024"/>
      <c r="D25" s="1024"/>
      <c r="E25" s="1025" t="e">
        <f t="shared" si="1"/>
        <v>#DIV/0!</v>
      </c>
      <c r="F25" s="1026">
        <v>3</v>
      </c>
      <c r="G25" s="1026">
        <v>10</v>
      </c>
      <c r="H25" s="1025">
        <f t="shared" si="2"/>
        <v>333.33333333333337</v>
      </c>
      <c r="I25" s="1017">
        <f t="shared" si="0"/>
        <v>3</v>
      </c>
      <c r="J25" s="1017">
        <f t="shared" si="0"/>
        <v>10</v>
      </c>
      <c r="K25" s="1034">
        <f t="shared" si="3"/>
        <v>333.33333333333337</v>
      </c>
      <c r="L25" s="1186"/>
      <c r="M25" s="1186"/>
    </row>
    <row r="26" spans="1:13">
      <c r="A26" s="1095" t="s">
        <v>2910</v>
      </c>
      <c r="B26" s="1023" t="s">
        <v>2911</v>
      </c>
      <c r="C26" s="1024"/>
      <c r="D26" s="1024"/>
      <c r="E26" s="1025" t="e">
        <f t="shared" si="1"/>
        <v>#DIV/0!</v>
      </c>
      <c r="F26" s="1026">
        <v>3</v>
      </c>
      <c r="G26" s="1026">
        <v>1</v>
      </c>
      <c r="H26" s="1025">
        <f t="shared" si="2"/>
        <v>33.333333333333329</v>
      </c>
      <c r="I26" s="1017">
        <f t="shared" si="0"/>
        <v>3</v>
      </c>
      <c r="J26" s="1017">
        <f t="shared" si="0"/>
        <v>1</v>
      </c>
      <c r="K26" s="1034">
        <f t="shared" si="3"/>
        <v>33.333333333333329</v>
      </c>
      <c r="L26" s="1186"/>
      <c r="M26" s="1186"/>
    </row>
    <row r="27" spans="1:13">
      <c r="A27" s="1095" t="s">
        <v>43</v>
      </c>
      <c r="B27" s="1023" t="s">
        <v>44</v>
      </c>
      <c r="C27" s="1024"/>
      <c r="D27" s="1024"/>
      <c r="E27" s="1025" t="e">
        <f t="shared" si="1"/>
        <v>#DIV/0!</v>
      </c>
      <c r="F27" s="1026">
        <v>13</v>
      </c>
      <c r="G27" s="1026">
        <v>16</v>
      </c>
      <c r="H27" s="1025">
        <f t="shared" si="2"/>
        <v>123.07692307692308</v>
      </c>
      <c r="I27" s="1017">
        <f t="shared" si="0"/>
        <v>13</v>
      </c>
      <c r="J27" s="1017">
        <f t="shared" si="0"/>
        <v>16</v>
      </c>
      <c r="K27" s="1034">
        <f t="shared" si="3"/>
        <v>123.07692307692308</v>
      </c>
      <c r="L27" s="1186"/>
      <c r="M27" s="1186"/>
    </row>
    <row r="28" spans="1:13" ht="25.5">
      <c r="A28" s="1095" t="s">
        <v>2912</v>
      </c>
      <c r="B28" s="1023" t="s">
        <v>2913</v>
      </c>
      <c r="C28" s="1024"/>
      <c r="D28" s="1024"/>
      <c r="E28" s="1025" t="e">
        <f t="shared" si="1"/>
        <v>#DIV/0!</v>
      </c>
      <c r="F28" s="1026">
        <v>6</v>
      </c>
      <c r="G28" s="1026">
        <v>9</v>
      </c>
      <c r="H28" s="1025">
        <f t="shared" si="2"/>
        <v>150</v>
      </c>
      <c r="I28" s="1017">
        <f t="shared" si="0"/>
        <v>6</v>
      </c>
      <c r="J28" s="1017">
        <f t="shared" si="0"/>
        <v>9</v>
      </c>
      <c r="K28" s="1034">
        <f t="shared" si="3"/>
        <v>150</v>
      </c>
      <c r="L28" s="1186"/>
      <c r="M28" s="1186"/>
    </row>
    <row r="29" spans="1:13" ht="25.5">
      <c r="A29" s="1095" t="s">
        <v>47</v>
      </c>
      <c r="B29" s="1023" t="s">
        <v>48</v>
      </c>
      <c r="C29" s="1024"/>
      <c r="D29" s="1024"/>
      <c r="E29" s="1025" t="e">
        <f t="shared" si="1"/>
        <v>#DIV/0!</v>
      </c>
      <c r="F29" s="1026">
        <v>174</v>
      </c>
      <c r="G29" s="1026">
        <v>158</v>
      </c>
      <c r="H29" s="1025">
        <f t="shared" si="2"/>
        <v>90.804597701149419</v>
      </c>
      <c r="I29" s="1017">
        <f t="shared" si="0"/>
        <v>174</v>
      </c>
      <c r="J29" s="1017">
        <f t="shared" si="0"/>
        <v>158</v>
      </c>
      <c r="K29" s="1034">
        <f t="shared" si="3"/>
        <v>90.804597701149419</v>
      </c>
      <c r="L29" s="1186"/>
      <c r="M29" s="1186"/>
    </row>
    <row r="30" spans="1:13">
      <c r="A30" s="1095" t="s">
        <v>2914</v>
      </c>
      <c r="B30" s="1023" t="s">
        <v>2915</v>
      </c>
      <c r="C30" s="1024"/>
      <c r="D30" s="1024"/>
      <c r="E30" s="1025" t="e">
        <f t="shared" si="1"/>
        <v>#DIV/0!</v>
      </c>
      <c r="F30" s="1026">
        <v>4</v>
      </c>
      <c r="G30" s="1026">
        <v>5</v>
      </c>
      <c r="H30" s="1025">
        <f t="shared" si="2"/>
        <v>125</v>
      </c>
      <c r="I30" s="1017">
        <f t="shared" si="0"/>
        <v>4</v>
      </c>
      <c r="J30" s="1017">
        <f t="shared" si="0"/>
        <v>5</v>
      </c>
      <c r="K30" s="1034">
        <f t="shared" si="3"/>
        <v>125</v>
      </c>
      <c r="L30" s="1186"/>
      <c r="M30" s="1186"/>
    </row>
    <row r="31" spans="1:13">
      <c r="A31" s="1095" t="s">
        <v>2916</v>
      </c>
      <c r="B31" s="1023" t="s">
        <v>2917</v>
      </c>
      <c r="C31" s="1024"/>
      <c r="D31" s="1024"/>
      <c r="E31" s="1025" t="e">
        <f t="shared" si="1"/>
        <v>#DIV/0!</v>
      </c>
      <c r="F31" s="1026">
        <v>7</v>
      </c>
      <c r="G31" s="1026">
        <v>8</v>
      </c>
      <c r="H31" s="1025">
        <f t="shared" si="2"/>
        <v>114.28571428571428</v>
      </c>
      <c r="I31" s="1017">
        <f t="shared" si="0"/>
        <v>7</v>
      </c>
      <c r="J31" s="1017">
        <f t="shared" si="0"/>
        <v>8</v>
      </c>
      <c r="K31" s="1034">
        <f t="shared" si="3"/>
        <v>114.28571428571428</v>
      </c>
      <c r="L31" s="1186"/>
      <c r="M31" s="1186"/>
    </row>
    <row r="32" spans="1:13">
      <c r="A32" s="1095" t="s">
        <v>2918</v>
      </c>
      <c r="B32" s="1023" t="s">
        <v>2919</v>
      </c>
      <c r="C32" s="1024"/>
      <c r="D32" s="1024"/>
      <c r="E32" s="1025" t="e">
        <f t="shared" si="1"/>
        <v>#DIV/0!</v>
      </c>
      <c r="F32" s="1026">
        <v>2</v>
      </c>
      <c r="G32" s="1026"/>
      <c r="H32" s="1025">
        <f t="shared" si="2"/>
        <v>0</v>
      </c>
      <c r="I32" s="1017">
        <f t="shared" si="0"/>
        <v>2</v>
      </c>
      <c r="J32" s="1017">
        <f t="shared" si="0"/>
        <v>0</v>
      </c>
      <c r="K32" s="1034">
        <f t="shared" si="3"/>
        <v>0</v>
      </c>
      <c r="L32" s="1186"/>
      <c r="M32" s="1186"/>
    </row>
    <row r="33" spans="1:13">
      <c r="A33" s="1095" t="s">
        <v>2920</v>
      </c>
      <c r="B33" s="1023" t="s">
        <v>2921</v>
      </c>
      <c r="C33" s="1024"/>
      <c r="D33" s="1024"/>
      <c r="E33" s="1025" t="e">
        <f t="shared" si="1"/>
        <v>#DIV/0!</v>
      </c>
      <c r="F33" s="1026">
        <v>8</v>
      </c>
      <c r="G33" s="1026">
        <v>7</v>
      </c>
      <c r="H33" s="1025">
        <f t="shared" si="2"/>
        <v>87.5</v>
      </c>
      <c r="I33" s="1017">
        <f t="shared" si="0"/>
        <v>8</v>
      </c>
      <c r="J33" s="1017">
        <f t="shared" si="0"/>
        <v>7</v>
      </c>
      <c r="K33" s="1034">
        <f t="shared" si="3"/>
        <v>87.5</v>
      </c>
      <c r="L33" s="1186"/>
      <c r="M33" s="1186"/>
    </row>
    <row r="34" spans="1:13">
      <c r="A34" s="1095" t="s">
        <v>2922</v>
      </c>
      <c r="B34" s="1023" t="s">
        <v>2923</v>
      </c>
      <c r="C34" s="1024"/>
      <c r="D34" s="1024"/>
      <c r="E34" s="1025" t="e">
        <f t="shared" si="1"/>
        <v>#DIV/0!</v>
      </c>
      <c r="F34" s="1026">
        <v>17</v>
      </c>
      <c r="G34" s="1026">
        <v>18</v>
      </c>
      <c r="H34" s="1025">
        <f t="shared" si="2"/>
        <v>105.88235294117648</v>
      </c>
      <c r="I34" s="1017">
        <f t="shared" si="0"/>
        <v>17</v>
      </c>
      <c r="J34" s="1017">
        <f t="shared" si="0"/>
        <v>18</v>
      </c>
      <c r="K34" s="1034">
        <f t="shared" si="3"/>
        <v>105.88235294117648</v>
      </c>
      <c r="L34" s="1186"/>
      <c r="M34" s="1186"/>
    </row>
    <row r="35" spans="1:13">
      <c r="A35" s="1095" t="s">
        <v>2924</v>
      </c>
      <c r="B35" s="1023" t="s">
        <v>2925</v>
      </c>
      <c r="C35" s="1024"/>
      <c r="D35" s="1024"/>
      <c r="E35" s="1025" t="e">
        <f t="shared" si="1"/>
        <v>#DIV/0!</v>
      </c>
      <c r="F35" s="1026">
        <v>56</v>
      </c>
      <c r="G35" s="1026">
        <v>28</v>
      </c>
      <c r="H35" s="1025">
        <f t="shared" si="2"/>
        <v>50</v>
      </c>
      <c r="I35" s="1017">
        <f t="shared" si="0"/>
        <v>56</v>
      </c>
      <c r="J35" s="1017">
        <f t="shared" si="0"/>
        <v>28</v>
      </c>
      <c r="K35" s="1034">
        <f t="shared" si="3"/>
        <v>50</v>
      </c>
      <c r="L35" s="1186"/>
      <c r="M35" s="1186"/>
    </row>
    <row r="36" spans="1:13" ht="19.5" customHeight="1">
      <c r="A36" s="1095" t="s">
        <v>2926</v>
      </c>
      <c r="B36" s="1023" t="s">
        <v>2927</v>
      </c>
      <c r="C36" s="1024"/>
      <c r="D36" s="1024"/>
      <c r="E36" s="1025" t="e">
        <f t="shared" si="1"/>
        <v>#DIV/0!</v>
      </c>
      <c r="F36" s="1026">
        <v>6</v>
      </c>
      <c r="G36" s="1026">
        <v>5</v>
      </c>
      <c r="H36" s="1025">
        <f t="shared" si="2"/>
        <v>83.333333333333343</v>
      </c>
      <c r="I36" s="1017">
        <f t="shared" si="0"/>
        <v>6</v>
      </c>
      <c r="J36" s="1017">
        <f t="shared" si="0"/>
        <v>5</v>
      </c>
      <c r="K36" s="1034">
        <f t="shared" si="3"/>
        <v>83.333333333333343</v>
      </c>
      <c r="L36" s="1186"/>
      <c r="M36" s="1186"/>
    </row>
    <row r="37" spans="1:13" ht="19.5" customHeight="1">
      <c r="A37" s="1095" t="s">
        <v>2928</v>
      </c>
      <c r="B37" s="1023" t="s">
        <v>2929</v>
      </c>
      <c r="C37" s="1024"/>
      <c r="D37" s="1024"/>
      <c r="E37" s="1025" t="e">
        <f t="shared" si="1"/>
        <v>#DIV/0!</v>
      </c>
      <c r="F37" s="1026">
        <v>1</v>
      </c>
      <c r="G37" s="1026">
        <v>1</v>
      </c>
      <c r="H37" s="1025">
        <f t="shared" si="2"/>
        <v>100</v>
      </c>
      <c r="I37" s="1017">
        <f t="shared" si="0"/>
        <v>1</v>
      </c>
      <c r="J37" s="1017">
        <f t="shared" si="0"/>
        <v>1</v>
      </c>
      <c r="K37" s="1034">
        <f t="shared" si="3"/>
        <v>100</v>
      </c>
      <c r="L37" s="1186"/>
      <c r="M37" s="1186"/>
    </row>
    <row r="38" spans="1:13" ht="19.5" customHeight="1">
      <c r="A38" s="1095" t="s">
        <v>2930</v>
      </c>
      <c r="B38" s="1023" t="s">
        <v>2931</v>
      </c>
      <c r="C38" s="1024"/>
      <c r="D38" s="1024"/>
      <c r="E38" s="1025" t="e">
        <f t="shared" si="1"/>
        <v>#DIV/0!</v>
      </c>
      <c r="F38" s="1026">
        <v>3</v>
      </c>
      <c r="G38" s="1026">
        <v>2</v>
      </c>
      <c r="H38" s="1025">
        <f t="shared" si="2"/>
        <v>66.666666666666657</v>
      </c>
      <c r="I38" s="1017">
        <f t="shared" si="0"/>
        <v>3</v>
      </c>
      <c r="J38" s="1017">
        <f t="shared" si="0"/>
        <v>2</v>
      </c>
      <c r="K38" s="1034">
        <f t="shared" si="3"/>
        <v>66.666666666666657</v>
      </c>
      <c r="L38" s="1186"/>
      <c r="M38" s="1186"/>
    </row>
    <row r="39" spans="1:13" ht="26.25" customHeight="1">
      <c r="A39" s="1095" t="s">
        <v>2932</v>
      </c>
      <c r="B39" s="1023" t="s">
        <v>2933</v>
      </c>
      <c r="C39" s="1024"/>
      <c r="D39" s="1024"/>
      <c r="E39" s="1025" t="e">
        <f t="shared" si="1"/>
        <v>#DIV/0!</v>
      </c>
      <c r="F39" s="1026">
        <v>3</v>
      </c>
      <c r="G39" s="1026"/>
      <c r="H39" s="1025">
        <f t="shared" si="2"/>
        <v>0</v>
      </c>
      <c r="I39" s="1017">
        <f t="shared" si="0"/>
        <v>3</v>
      </c>
      <c r="J39" s="1017">
        <f t="shared" si="0"/>
        <v>0</v>
      </c>
      <c r="K39" s="1034">
        <f t="shared" si="3"/>
        <v>0</v>
      </c>
      <c r="L39" s="1186"/>
      <c r="M39" s="1186"/>
    </row>
    <row r="40" spans="1:13" ht="19.5" customHeight="1">
      <c r="A40" s="1095" t="s">
        <v>2934</v>
      </c>
      <c r="B40" s="1023" t="s">
        <v>2935</v>
      </c>
      <c r="C40" s="1024"/>
      <c r="D40" s="1024"/>
      <c r="E40" s="1025" t="e">
        <f t="shared" si="1"/>
        <v>#DIV/0!</v>
      </c>
      <c r="F40" s="1026">
        <v>1</v>
      </c>
      <c r="G40" s="1026">
        <v>1</v>
      </c>
      <c r="H40" s="1025">
        <f t="shared" si="2"/>
        <v>100</v>
      </c>
      <c r="I40" s="1017">
        <f t="shared" si="0"/>
        <v>1</v>
      </c>
      <c r="J40" s="1017">
        <f t="shared" si="0"/>
        <v>1</v>
      </c>
      <c r="K40" s="1034">
        <f t="shared" si="3"/>
        <v>100</v>
      </c>
      <c r="L40" s="1186"/>
      <c r="M40" s="1186"/>
    </row>
    <row r="41" spans="1:13" ht="24" customHeight="1">
      <c r="A41" s="1095" t="s">
        <v>2936</v>
      </c>
      <c r="B41" s="1023" t="s">
        <v>2937</v>
      </c>
      <c r="C41" s="1024"/>
      <c r="D41" s="1024"/>
      <c r="E41" s="1025" t="e">
        <f t="shared" si="1"/>
        <v>#DIV/0!</v>
      </c>
      <c r="F41" s="1026">
        <v>5</v>
      </c>
      <c r="G41" s="1026">
        <v>5</v>
      </c>
      <c r="H41" s="1025">
        <f t="shared" si="2"/>
        <v>100</v>
      </c>
      <c r="I41" s="1017">
        <f t="shared" si="0"/>
        <v>5</v>
      </c>
      <c r="J41" s="1017">
        <f t="shared" si="0"/>
        <v>5</v>
      </c>
      <c r="K41" s="1034">
        <f t="shared" si="3"/>
        <v>100</v>
      </c>
      <c r="L41" s="1186"/>
      <c r="M41" s="1186"/>
    </row>
    <row r="42" spans="1:13" ht="19.5" customHeight="1">
      <c r="A42" s="1095" t="s">
        <v>2938</v>
      </c>
      <c r="B42" s="1023" t="s">
        <v>2939</v>
      </c>
      <c r="C42" s="1024"/>
      <c r="D42" s="1024"/>
      <c r="E42" s="1025" t="e">
        <f t="shared" si="1"/>
        <v>#DIV/0!</v>
      </c>
      <c r="F42" s="1026">
        <v>6</v>
      </c>
      <c r="G42" s="1026">
        <v>7</v>
      </c>
      <c r="H42" s="1025">
        <f t="shared" si="2"/>
        <v>116.66666666666667</v>
      </c>
      <c r="I42" s="1017">
        <f t="shared" ref="I42:J73" si="4">C42+F42</f>
        <v>6</v>
      </c>
      <c r="J42" s="1017">
        <f t="shared" si="4"/>
        <v>7</v>
      </c>
      <c r="K42" s="1034">
        <f t="shared" si="3"/>
        <v>116.66666666666667</v>
      </c>
      <c r="L42" s="1186"/>
      <c r="M42" s="1186"/>
    </row>
    <row r="43" spans="1:13" ht="19.5" customHeight="1">
      <c r="A43" s="1095" t="s">
        <v>2940</v>
      </c>
      <c r="B43" s="1023" t="s">
        <v>2941</v>
      </c>
      <c r="C43" s="1024"/>
      <c r="D43" s="1024"/>
      <c r="E43" s="1025" t="e">
        <f t="shared" si="1"/>
        <v>#DIV/0!</v>
      </c>
      <c r="F43" s="1026">
        <v>69</v>
      </c>
      <c r="G43" s="1026">
        <v>53</v>
      </c>
      <c r="H43" s="1025">
        <f t="shared" si="2"/>
        <v>76.811594202898547</v>
      </c>
      <c r="I43" s="1017">
        <f t="shared" si="4"/>
        <v>69</v>
      </c>
      <c r="J43" s="1017">
        <f t="shared" si="4"/>
        <v>53</v>
      </c>
      <c r="K43" s="1034">
        <f t="shared" si="3"/>
        <v>76.811594202898547</v>
      </c>
      <c r="L43" s="1186"/>
      <c r="M43" s="1186"/>
    </row>
    <row r="44" spans="1:13" ht="19.5" customHeight="1">
      <c r="A44" s="1095" t="s">
        <v>2942</v>
      </c>
      <c r="B44" s="1023" t="s">
        <v>787</v>
      </c>
      <c r="C44" s="1024"/>
      <c r="D44" s="1024"/>
      <c r="E44" s="1025" t="e">
        <f t="shared" si="1"/>
        <v>#DIV/0!</v>
      </c>
      <c r="F44" s="1026">
        <v>4</v>
      </c>
      <c r="G44" s="1026"/>
      <c r="H44" s="1025">
        <f t="shared" si="2"/>
        <v>0</v>
      </c>
      <c r="I44" s="1017">
        <f t="shared" si="4"/>
        <v>4</v>
      </c>
      <c r="J44" s="1017">
        <f t="shared" si="4"/>
        <v>0</v>
      </c>
      <c r="K44" s="1034">
        <f t="shared" si="3"/>
        <v>0</v>
      </c>
      <c r="L44" s="1186"/>
      <c r="M44" s="1186"/>
    </row>
    <row r="45" spans="1:13" ht="19.5" customHeight="1">
      <c r="A45" s="1095" t="s">
        <v>2943</v>
      </c>
      <c r="B45" s="1023" t="s">
        <v>2944</v>
      </c>
      <c r="C45" s="1024"/>
      <c r="D45" s="1024"/>
      <c r="E45" s="1025" t="e">
        <f t="shared" si="1"/>
        <v>#DIV/0!</v>
      </c>
      <c r="F45" s="1026">
        <v>125</v>
      </c>
      <c r="G45" s="1026">
        <v>56</v>
      </c>
      <c r="H45" s="1025">
        <f t="shared" si="2"/>
        <v>44.800000000000004</v>
      </c>
      <c r="I45" s="1017">
        <f t="shared" si="4"/>
        <v>125</v>
      </c>
      <c r="J45" s="1017">
        <f t="shared" si="4"/>
        <v>56</v>
      </c>
      <c r="K45" s="1034">
        <f t="shared" si="3"/>
        <v>44.800000000000004</v>
      </c>
      <c r="L45" s="1186"/>
      <c r="M45" s="1186"/>
    </row>
    <row r="46" spans="1:13" ht="19.5" customHeight="1">
      <c r="A46" s="1095" t="s">
        <v>2945</v>
      </c>
      <c r="B46" s="1023" t="s">
        <v>2946</v>
      </c>
      <c r="C46" s="1024"/>
      <c r="D46" s="1024"/>
      <c r="E46" s="1025" t="e">
        <f t="shared" si="1"/>
        <v>#DIV/0!</v>
      </c>
      <c r="F46" s="1026">
        <v>4</v>
      </c>
      <c r="G46" s="1026"/>
      <c r="H46" s="1025">
        <f t="shared" si="2"/>
        <v>0</v>
      </c>
      <c r="I46" s="1017">
        <f t="shared" si="4"/>
        <v>4</v>
      </c>
      <c r="J46" s="1017">
        <f t="shared" si="4"/>
        <v>0</v>
      </c>
      <c r="K46" s="1034">
        <f t="shared" si="3"/>
        <v>0</v>
      </c>
      <c r="L46" s="1186"/>
      <c r="M46" s="1186"/>
    </row>
    <row r="47" spans="1:13" ht="29.25" customHeight="1">
      <c r="A47" s="1095" t="s">
        <v>2947</v>
      </c>
      <c r="B47" s="1023" t="s">
        <v>2948</v>
      </c>
      <c r="C47" s="1024"/>
      <c r="D47" s="1024"/>
      <c r="E47" s="1025" t="e">
        <f t="shared" si="1"/>
        <v>#DIV/0!</v>
      </c>
      <c r="F47" s="1026">
        <v>8</v>
      </c>
      <c r="G47" s="1026">
        <v>13</v>
      </c>
      <c r="H47" s="1025">
        <f t="shared" si="2"/>
        <v>162.5</v>
      </c>
      <c r="I47" s="1017">
        <f t="shared" si="4"/>
        <v>8</v>
      </c>
      <c r="J47" s="1017">
        <f t="shared" si="4"/>
        <v>13</v>
      </c>
      <c r="K47" s="1034">
        <f t="shared" si="3"/>
        <v>162.5</v>
      </c>
      <c r="L47" s="1186"/>
      <c r="M47" s="1186"/>
    </row>
    <row r="48" spans="1:13" ht="19.5" customHeight="1">
      <c r="A48" s="1095" t="s">
        <v>2949</v>
      </c>
      <c r="B48" s="1023" t="s">
        <v>2950</v>
      </c>
      <c r="C48" s="1024"/>
      <c r="D48" s="1024"/>
      <c r="E48" s="1025" t="e">
        <f t="shared" si="1"/>
        <v>#DIV/0!</v>
      </c>
      <c r="F48" s="1026">
        <v>17</v>
      </c>
      <c r="G48" s="1026">
        <v>10</v>
      </c>
      <c r="H48" s="1025">
        <f t="shared" si="2"/>
        <v>58.82352941176471</v>
      </c>
      <c r="I48" s="1017">
        <f t="shared" si="4"/>
        <v>17</v>
      </c>
      <c r="J48" s="1017">
        <f t="shared" si="4"/>
        <v>10</v>
      </c>
      <c r="K48" s="1034">
        <f t="shared" si="3"/>
        <v>58.82352941176471</v>
      </c>
      <c r="L48" s="1186"/>
      <c r="M48" s="1186"/>
    </row>
    <row r="49" spans="1:13" ht="19.5" customHeight="1">
      <c r="A49" s="1095" t="s">
        <v>2951</v>
      </c>
      <c r="B49" s="1023" t="s">
        <v>2952</v>
      </c>
      <c r="C49" s="1024"/>
      <c r="D49" s="1024"/>
      <c r="E49" s="1025" t="e">
        <f t="shared" si="1"/>
        <v>#DIV/0!</v>
      </c>
      <c r="F49" s="1026">
        <v>2</v>
      </c>
      <c r="G49" s="1026">
        <v>2</v>
      </c>
      <c r="H49" s="1025">
        <f t="shared" si="2"/>
        <v>100</v>
      </c>
      <c r="I49" s="1017">
        <f t="shared" si="4"/>
        <v>2</v>
      </c>
      <c r="J49" s="1017">
        <f t="shared" si="4"/>
        <v>2</v>
      </c>
      <c r="K49" s="1034">
        <f t="shared" si="3"/>
        <v>100</v>
      </c>
      <c r="L49" s="1186"/>
      <c r="M49" s="1186"/>
    </row>
    <row r="50" spans="1:13" ht="19.5" customHeight="1">
      <c r="A50" s="1095" t="s">
        <v>2953</v>
      </c>
      <c r="B50" s="1023" t="s">
        <v>2954</v>
      </c>
      <c r="C50" s="1024"/>
      <c r="D50" s="1024"/>
      <c r="E50" s="1025" t="e">
        <f t="shared" si="1"/>
        <v>#DIV/0!</v>
      </c>
      <c r="F50" s="1026">
        <v>1</v>
      </c>
      <c r="G50" s="1026">
        <v>1</v>
      </c>
      <c r="H50" s="1025">
        <f t="shared" si="2"/>
        <v>100</v>
      </c>
      <c r="I50" s="1017">
        <f t="shared" si="4"/>
        <v>1</v>
      </c>
      <c r="J50" s="1017">
        <f t="shared" si="4"/>
        <v>1</v>
      </c>
      <c r="K50" s="1034">
        <f t="shared" si="3"/>
        <v>100</v>
      </c>
      <c r="L50" s="1186"/>
      <c r="M50" s="1186"/>
    </row>
    <row r="51" spans="1:13">
      <c r="A51" s="1095" t="s">
        <v>2955</v>
      </c>
      <c r="B51" s="1023" t="s">
        <v>2956</v>
      </c>
      <c r="C51" s="1024"/>
      <c r="D51" s="1024"/>
      <c r="E51" s="1025" t="e">
        <f t="shared" si="1"/>
        <v>#DIV/0!</v>
      </c>
      <c r="F51" s="1026">
        <v>2</v>
      </c>
      <c r="G51" s="1026"/>
      <c r="H51" s="1025">
        <f t="shared" si="2"/>
        <v>0</v>
      </c>
      <c r="I51" s="1017">
        <f t="shared" si="4"/>
        <v>2</v>
      </c>
      <c r="J51" s="1017">
        <f t="shared" si="4"/>
        <v>0</v>
      </c>
      <c r="K51" s="1034">
        <f t="shared" si="3"/>
        <v>0</v>
      </c>
      <c r="L51" s="1186"/>
      <c r="M51" s="1186"/>
    </row>
    <row r="52" spans="1:13">
      <c r="A52" s="1095" t="s">
        <v>2958</v>
      </c>
      <c r="B52" s="1023" t="s">
        <v>2959</v>
      </c>
      <c r="C52" s="1024"/>
      <c r="D52" s="1024"/>
      <c r="E52" s="1025" t="e">
        <f t="shared" si="1"/>
        <v>#DIV/0!</v>
      </c>
      <c r="F52" s="1026">
        <v>1</v>
      </c>
      <c r="G52" s="1026"/>
      <c r="H52" s="1025">
        <f t="shared" si="2"/>
        <v>0</v>
      </c>
      <c r="I52" s="1017">
        <f t="shared" si="4"/>
        <v>1</v>
      </c>
      <c r="J52" s="1017">
        <f t="shared" si="4"/>
        <v>0</v>
      </c>
      <c r="K52" s="1034">
        <f t="shared" si="3"/>
        <v>0</v>
      </c>
      <c r="L52" s="1186"/>
      <c r="M52" s="1186"/>
    </row>
    <row r="53" spans="1:13">
      <c r="A53" s="1095" t="s">
        <v>2960</v>
      </c>
      <c r="B53" s="1023" t="s">
        <v>2961</v>
      </c>
      <c r="C53" s="1024"/>
      <c r="D53" s="1024"/>
      <c r="E53" s="1025" t="e">
        <f t="shared" si="1"/>
        <v>#DIV/0!</v>
      </c>
      <c r="F53" s="1026">
        <v>23</v>
      </c>
      <c r="G53" s="1026">
        <v>5</v>
      </c>
      <c r="H53" s="1025">
        <f t="shared" si="2"/>
        <v>21.739130434782609</v>
      </c>
      <c r="I53" s="1017">
        <f t="shared" si="4"/>
        <v>23</v>
      </c>
      <c r="J53" s="1017">
        <f t="shared" si="4"/>
        <v>5</v>
      </c>
      <c r="K53" s="1034">
        <f t="shared" si="3"/>
        <v>21.739130434782609</v>
      </c>
      <c r="L53" s="1186"/>
      <c r="M53" s="1186"/>
    </row>
    <row r="54" spans="1:13" ht="25.5">
      <c r="A54" s="1095" t="s">
        <v>2962</v>
      </c>
      <c r="B54" s="1023" t="s">
        <v>2963</v>
      </c>
      <c r="C54" s="1024">
        <v>24</v>
      </c>
      <c r="D54" s="1024">
        <v>6</v>
      </c>
      <c r="E54" s="1025">
        <f t="shared" si="1"/>
        <v>25</v>
      </c>
      <c r="F54" s="1026">
        <v>10</v>
      </c>
      <c r="G54" s="1026">
        <v>14</v>
      </c>
      <c r="H54" s="1025">
        <f t="shared" si="2"/>
        <v>140</v>
      </c>
      <c r="I54" s="1017">
        <f t="shared" si="4"/>
        <v>34</v>
      </c>
      <c r="J54" s="1017">
        <f t="shared" si="4"/>
        <v>20</v>
      </c>
      <c r="K54" s="1034">
        <f t="shared" si="3"/>
        <v>58.82352941176471</v>
      </c>
      <c r="L54" s="1186"/>
      <c r="M54" s="1186"/>
    </row>
    <row r="55" spans="1:13" ht="25.5">
      <c r="A55" s="1095" t="s">
        <v>2965</v>
      </c>
      <c r="B55" s="1023" t="s">
        <v>2966</v>
      </c>
      <c r="C55" s="1024"/>
      <c r="D55" s="1024"/>
      <c r="E55" s="1025" t="e">
        <f t="shared" si="1"/>
        <v>#DIV/0!</v>
      </c>
      <c r="F55" s="1026">
        <v>12</v>
      </c>
      <c r="G55" s="1026">
        <v>2</v>
      </c>
      <c r="H55" s="1025">
        <f t="shared" si="2"/>
        <v>16.666666666666664</v>
      </c>
      <c r="I55" s="1017">
        <f t="shared" si="4"/>
        <v>12</v>
      </c>
      <c r="J55" s="1017">
        <f t="shared" si="4"/>
        <v>2</v>
      </c>
      <c r="K55" s="1034">
        <f t="shared" si="3"/>
        <v>16.666666666666664</v>
      </c>
      <c r="L55" s="1186"/>
      <c r="M55" s="1186"/>
    </row>
    <row r="56" spans="1:13" ht="25.5">
      <c r="A56" s="1095" t="s">
        <v>2967</v>
      </c>
      <c r="B56" s="1023" t="s">
        <v>2968</v>
      </c>
      <c r="C56" s="1024"/>
      <c r="D56" s="1024">
        <v>1</v>
      </c>
      <c r="E56" s="1025" t="e">
        <f t="shared" si="1"/>
        <v>#DIV/0!</v>
      </c>
      <c r="F56" s="1026">
        <v>4</v>
      </c>
      <c r="G56" s="1026">
        <v>1</v>
      </c>
      <c r="H56" s="1025">
        <f t="shared" si="2"/>
        <v>25</v>
      </c>
      <c r="I56" s="1017">
        <f t="shared" si="4"/>
        <v>4</v>
      </c>
      <c r="J56" s="1017">
        <f t="shared" si="4"/>
        <v>2</v>
      </c>
      <c r="K56" s="1034">
        <f t="shared" si="3"/>
        <v>50</v>
      </c>
      <c r="L56" s="1186"/>
      <c r="M56" s="1186"/>
    </row>
    <row r="57" spans="1:13" ht="33.75" customHeight="1">
      <c r="A57" s="1095" t="s">
        <v>2970</v>
      </c>
      <c r="B57" s="1023" t="s">
        <v>2971</v>
      </c>
      <c r="C57" s="1024"/>
      <c r="D57" s="1024"/>
      <c r="E57" s="1025" t="e">
        <f t="shared" si="1"/>
        <v>#DIV/0!</v>
      </c>
      <c r="F57" s="1026">
        <v>1</v>
      </c>
      <c r="G57" s="1026"/>
      <c r="H57" s="1025">
        <f t="shared" si="2"/>
        <v>0</v>
      </c>
      <c r="I57" s="1017">
        <f t="shared" si="4"/>
        <v>1</v>
      </c>
      <c r="J57" s="1017">
        <f t="shared" si="4"/>
        <v>0</v>
      </c>
      <c r="K57" s="1034">
        <f t="shared" si="3"/>
        <v>0</v>
      </c>
      <c r="L57" s="1186"/>
      <c r="M57" s="1186"/>
    </row>
    <row r="58" spans="1:13" ht="25.5">
      <c r="A58" s="1095" t="s">
        <v>2972</v>
      </c>
      <c r="B58" s="1023" t="s">
        <v>1315</v>
      </c>
      <c r="C58" s="1024">
        <v>1</v>
      </c>
      <c r="D58" s="1024"/>
      <c r="E58" s="1025">
        <f t="shared" si="1"/>
        <v>0</v>
      </c>
      <c r="F58" s="1026">
        <v>5</v>
      </c>
      <c r="G58" s="1026"/>
      <c r="H58" s="1025">
        <f t="shared" si="2"/>
        <v>0</v>
      </c>
      <c r="I58" s="1017">
        <f t="shared" si="4"/>
        <v>6</v>
      </c>
      <c r="J58" s="1017">
        <f t="shared" si="4"/>
        <v>0</v>
      </c>
      <c r="K58" s="1034">
        <f t="shared" si="3"/>
        <v>0</v>
      </c>
      <c r="L58" s="1186"/>
      <c r="M58" s="1186"/>
    </row>
    <row r="59" spans="1:13">
      <c r="A59" s="1095" t="s">
        <v>1316</v>
      </c>
      <c r="B59" s="1023" t="s">
        <v>1317</v>
      </c>
      <c r="C59" s="1024"/>
      <c r="D59" s="1024"/>
      <c r="E59" s="1025" t="e">
        <f t="shared" si="1"/>
        <v>#DIV/0!</v>
      </c>
      <c r="F59" s="1026">
        <v>9</v>
      </c>
      <c r="G59" s="1026">
        <v>7</v>
      </c>
      <c r="H59" s="1025">
        <f t="shared" si="2"/>
        <v>77.777777777777786</v>
      </c>
      <c r="I59" s="1017">
        <f t="shared" si="4"/>
        <v>9</v>
      </c>
      <c r="J59" s="1017">
        <f t="shared" si="4"/>
        <v>7</v>
      </c>
      <c r="K59" s="1034">
        <f t="shared" si="3"/>
        <v>77.777777777777786</v>
      </c>
      <c r="L59" s="1186"/>
      <c r="M59" s="1186"/>
    </row>
    <row r="60" spans="1:13">
      <c r="A60" s="1095" t="s">
        <v>1318</v>
      </c>
      <c r="B60" s="1023" t="s">
        <v>1319</v>
      </c>
      <c r="C60" s="1024"/>
      <c r="D60" s="1024"/>
      <c r="E60" s="1025" t="e">
        <f t="shared" si="1"/>
        <v>#DIV/0!</v>
      </c>
      <c r="F60" s="1026">
        <v>7</v>
      </c>
      <c r="G60" s="1026">
        <v>3</v>
      </c>
      <c r="H60" s="1025">
        <f t="shared" si="2"/>
        <v>42.857142857142854</v>
      </c>
      <c r="I60" s="1017">
        <f t="shared" si="4"/>
        <v>7</v>
      </c>
      <c r="J60" s="1017">
        <f t="shared" si="4"/>
        <v>3</v>
      </c>
      <c r="K60" s="1034">
        <f t="shared" si="3"/>
        <v>42.857142857142854</v>
      </c>
      <c r="L60" s="1186"/>
      <c r="M60" s="1186"/>
    </row>
    <row r="61" spans="1:13" ht="25.5">
      <c r="A61" s="1095" t="s">
        <v>623</v>
      </c>
      <c r="B61" s="1023" t="s">
        <v>624</v>
      </c>
      <c r="C61" s="1024"/>
      <c r="D61" s="1024"/>
      <c r="E61" s="1025" t="e">
        <f t="shared" si="1"/>
        <v>#DIV/0!</v>
      </c>
      <c r="F61" s="1026">
        <v>1</v>
      </c>
      <c r="G61" s="1026">
        <v>1</v>
      </c>
      <c r="H61" s="1025">
        <f t="shared" si="2"/>
        <v>100</v>
      </c>
      <c r="I61" s="1017">
        <f t="shared" si="4"/>
        <v>1</v>
      </c>
      <c r="J61" s="1017">
        <f t="shared" si="4"/>
        <v>1</v>
      </c>
      <c r="K61" s="1034">
        <f t="shared" si="3"/>
        <v>100</v>
      </c>
      <c r="L61" s="1186"/>
      <c r="M61" s="1186"/>
    </row>
    <row r="62" spans="1:13">
      <c r="A62" s="1095" t="s">
        <v>625</v>
      </c>
      <c r="B62" s="1023" t="s">
        <v>626</v>
      </c>
      <c r="C62" s="1024"/>
      <c r="D62" s="1024"/>
      <c r="E62" s="1025" t="e">
        <f t="shared" si="1"/>
        <v>#DIV/0!</v>
      </c>
      <c r="F62" s="1026">
        <v>4</v>
      </c>
      <c r="G62" s="1026">
        <v>9</v>
      </c>
      <c r="H62" s="1025">
        <f t="shared" si="2"/>
        <v>225</v>
      </c>
      <c r="I62" s="1017">
        <f t="shared" si="4"/>
        <v>4</v>
      </c>
      <c r="J62" s="1017">
        <f t="shared" si="4"/>
        <v>9</v>
      </c>
      <c r="K62" s="1034">
        <f t="shared" si="3"/>
        <v>225</v>
      </c>
      <c r="L62" s="1186"/>
      <c r="M62" s="1186"/>
    </row>
    <row r="63" spans="1:13" ht="38.25">
      <c r="A63" s="1095" t="s">
        <v>627</v>
      </c>
      <c r="B63" s="1023" t="s">
        <v>628</v>
      </c>
      <c r="C63" s="1024"/>
      <c r="D63" s="1024"/>
      <c r="E63" s="1025" t="e">
        <f t="shared" si="1"/>
        <v>#DIV/0!</v>
      </c>
      <c r="F63" s="1026">
        <v>4</v>
      </c>
      <c r="G63" s="1026">
        <v>5</v>
      </c>
      <c r="H63" s="1025">
        <f t="shared" si="2"/>
        <v>125</v>
      </c>
      <c r="I63" s="1017">
        <f t="shared" si="4"/>
        <v>4</v>
      </c>
      <c r="J63" s="1017">
        <f t="shared" si="4"/>
        <v>5</v>
      </c>
      <c r="K63" s="1034">
        <f t="shared" si="3"/>
        <v>125</v>
      </c>
      <c r="L63" s="1186"/>
      <c r="M63" s="1186"/>
    </row>
    <row r="64" spans="1:13">
      <c r="A64" s="1095" t="s">
        <v>629</v>
      </c>
      <c r="B64" s="1023" t="s">
        <v>630</v>
      </c>
      <c r="C64" s="1024"/>
      <c r="D64" s="1024"/>
      <c r="E64" s="1025" t="e">
        <f t="shared" si="1"/>
        <v>#DIV/0!</v>
      </c>
      <c r="F64" s="1026">
        <v>3</v>
      </c>
      <c r="G64" s="1026"/>
      <c r="H64" s="1025">
        <f t="shared" si="2"/>
        <v>0</v>
      </c>
      <c r="I64" s="1017">
        <f t="shared" si="4"/>
        <v>3</v>
      </c>
      <c r="J64" s="1017">
        <f t="shared" si="4"/>
        <v>0</v>
      </c>
      <c r="K64" s="1034">
        <f t="shared" si="3"/>
        <v>0</v>
      </c>
      <c r="L64" s="1186"/>
      <c r="M64" s="1186"/>
    </row>
    <row r="65" spans="1:13">
      <c r="A65" s="1095" t="s">
        <v>631</v>
      </c>
      <c r="B65" s="1023" t="s">
        <v>632</v>
      </c>
      <c r="C65" s="1024">
        <v>1</v>
      </c>
      <c r="D65" s="1024"/>
      <c r="E65" s="1025">
        <f t="shared" si="1"/>
        <v>0</v>
      </c>
      <c r="F65" s="1026"/>
      <c r="G65" s="1026"/>
      <c r="H65" s="1025" t="e">
        <f t="shared" si="2"/>
        <v>#DIV/0!</v>
      </c>
      <c r="I65" s="1017">
        <f t="shared" si="4"/>
        <v>1</v>
      </c>
      <c r="J65" s="1017">
        <f t="shared" si="4"/>
        <v>0</v>
      </c>
      <c r="K65" s="1034">
        <f t="shared" si="3"/>
        <v>0</v>
      </c>
      <c r="L65" s="1186"/>
      <c r="M65" s="1186"/>
    </row>
    <row r="66" spans="1:13">
      <c r="A66" s="1095" t="s">
        <v>633</v>
      </c>
      <c r="B66" s="1023" t="s">
        <v>634</v>
      </c>
      <c r="C66" s="1024">
        <v>2</v>
      </c>
      <c r="D66" s="1024"/>
      <c r="E66" s="1025">
        <f t="shared" si="1"/>
        <v>0</v>
      </c>
      <c r="F66" s="1026">
        <v>2</v>
      </c>
      <c r="G66" s="1026">
        <v>1</v>
      </c>
      <c r="H66" s="1025">
        <f t="shared" si="2"/>
        <v>50</v>
      </c>
      <c r="I66" s="1017">
        <f t="shared" si="4"/>
        <v>4</v>
      </c>
      <c r="J66" s="1017">
        <f t="shared" si="4"/>
        <v>1</v>
      </c>
      <c r="K66" s="1034">
        <f t="shared" si="3"/>
        <v>25</v>
      </c>
      <c r="L66" s="1186"/>
      <c r="M66" s="1186"/>
    </row>
    <row r="67" spans="1:13">
      <c r="A67" s="1095" t="s">
        <v>637</v>
      </c>
      <c r="B67" s="1023" t="s">
        <v>638</v>
      </c>
      <c r="C67" s="1024"/>
      <c r="D67" s="1024">
        <v>4</v>
      </c>
      <c r="E67" s="1025" t="e">
        <f t="shared" si="1"/>
        <v>#DIV/0!</v>
      </c>
      <c r="F67" s="1026">
        <v>5</v>
      </c>
      <c r="G67" s="1026">
        <v>4</v>
      </c>
      <c r="H67" s="1025">
        <f t="shared" si="2"/>
        <v>80</v>
      </c>
      <c r="I67" s="1017">
        <f t="shared" si="4"/>
        <v>5</v>
      </c>
      <c r="J67" s="1017">
        <f t="shared" si="4"/>
        <v>8</v>
      </c>
      <c r="K67" s="1034">
        <f t="shared" si="3"/>
        <v>160</v>
      </c>
      <c r="L67" s="1186"/>
      <c r="M67" s="1186"/>
    </row>
    <row r="68" spans="1:13">
      <c r="A68" s="1095" t="s">
        <v>639</v>
      </c>
      <c r="B68" s="1023" t="s">
        <v>640</v>
      </c>
      <c r="C68" s="1024">
        <v>2</v>
      </c>
      <c r="D68" s="1024"/>
      <c r="E68" s="1025">
        <f t="shared" si="1"/>
        <v>0</v>
      </c>
      <c r="F68" s="1026">
        <v>11</v>
      </c>
      <c r="G68" s="1026">
        <v>19</v>
      </c>
      <c r="H68" s="1025">
        <f t="shared" si="2"/>
        <v>172.72727272727272</v>
      </c>
      <c r="I68" s="1017">
        <f t="shared" si="4"/>
        <v>13</v>
      </c>
      <c r="J68" s="1017">
        <f t="shared" si="4"/>
        <v>19</v>
      </c>
      <c r="K68" s="1034">
        <f t="shared" si="3"/>
        <v>146.15384615384613</v>
      </c>
      <c r="L68" s="1186"/>
      <c r="M68" s="1186"/>
    </row>
    <row r="69" spans="1:13">
      <c r="A69" s="1095" t="s">
        <v>641</v>
      </c>
      <c r="B69" s="1023" t="s">
        <v>642</v>
      </c>
      <c r="C69" s="1024"/>
      <c r="D69" s="1024"/>
      <c r="E69" s="1025" t="e">
        <f t="shared" si="1"/>
        <v>#DIV/0!</v>
      </c>
      <c r="F69" s="1026">
        <v>3</v>
      </c>
      <c r="G69" s="1026">
        <v>3</v>
      </c>
      <c r="H69" s="1025">
        <f t="shared" si="2"/>
        <v>100</v>
      </c>
      <c r="I69" s="1017">
        <f t="shared" si="4"/>
        <v>3</v>
      </c>
      <c r="J69" s="1017">
        <f t="shared" si="4"/>
        <v>3</v>
      </c>
      <c r="K69" s="1034">
        <f t="shared" si="3"/>
        <v>100</v>
      </c>
      <c r="L69" s="1186"/>
      <c r="M69" s="1186"/>
    </row>
    <row r="70" spans="1:13">
      <c r="A70" s="1095" t="s">
        <v>643</v>
      </c>
      <c r="B70" s="1023" t="s">
        <v>644</v>
      </c>
      <c r="C70" s="1024"/>
      <c r="D70" s="1024"/>
      <c r="E70" s="1025" t="e">
        <f t="shared" si="1"/>
        <v>#DIV/0!</v>
      </c>
      <c r="F70" s="1026">
        <v>17</v>
      </c>
      <c r="G70" s="1026">
        <v>17</v>
      </c>
      <c r="H70" s="1025">
        <f t="shared" si="2"/>
        <v>100</v>
      </c>
      <c r="I70" s="1017">
        <f t="shared" si="4"/>
        <v>17</v>
      </c>
      <c r="J70" s="1017">
        <f t="shared" si="4"/>
        <v>17</v>
      </c>
      <c r="K70" s="1034">
        <f t="shared" si="3"/>
        <v>100</v>
      </c>
      <c r="L70" s="1186"/>
      <c r="M70" s="1186"/>
    </row>
    <row r="71" spans="1:13">
      <c r="A71" s="1095" t="s">
        <v>647</v>
      </c>
      <c r="B71" s="1023" t="s">
        <v>648</v>
      </c>
      <c r="C71" s="1024"/>
      <c r="D71" s="1024"/>
      <c r="E71" s="1025" t="e">
        <f t="shared" si="1"/>
        <v>#DIV/0!</v>
      </c>
      <c r="F71" s="1026">
        <v>2</v>
      </c>
      <c r="G71" s="1026"/>
      <c r="H71" s="1025">
        <f t="shared" si="2"/>
        <v>0</v>
      </c>
      <c r="I71" s="1017">
        <f t="shared" si="4"/>
        <v>2</v>
      </c>
      <c r="J71" s="1017">
        <f t="shared" si="4"/>
        <v>0</v>
      </c>
      <c r="K71" s="1034">
        <f t="shared" si="3"/>
        <v>0</v>
      </c>
      <c r="L71" s="1186"/>
      <c r="M71" s="1186"/>
    </row>
    <row r="72" spans="1:13">
      <c r="A72" s="1095" t="s">
        <v>649</v>
      </c>
      <c r="B72" s="1023" t="s">
        <v>650</v>
      </c>
      <c r="C72" s="1024"/>
      <c r="D72" s="1024"/>
      <c r="E72" s="1025" t="e">
        <f t="shared" si="1"/>
        <v>#DIV/0!</v>
      </c>
      <c r="F72" s="1026">
        <v>2</v>
      </c>
      <c r="G72" s="1026"/>
      <c r="H72" s="1025">
        <f t="shared" si="2"/>
        <v>0</v>
      </c>
      <c r="I72" s="1017">
        <f t="shared" si="4"/>
        <v>2</v>
      </c>
      <c r="J72" s="1017">
        <f t="shared" si="4"/>
        <v>0</v>
      </c>
      <c r="K72" s="1034">
        <f t="shared" si="3"/>
        <v>0</v>
      </c>
      <c r="L72" s="1186"/>
      <c r="M72" s="1186"/>
    </row>
    <row r="73" spans="1:13">
      <c r="A73" s="1095" t="s">
        <v>651</v>
      </c>
      <c r="B73" s="1023" t="s">
        <v>652</v>
      </c>
      <c r="C73" s="1024">
        <v>6</v>
      </c>
      <c r="D73" s="1024">
        <v>1</v>
      </c>
      <c r="E73" s="1025">
        <f t="shared" si="1"/>
        <v>16.666666666666664</v>
      </c>
      <c r="F73" s="1026">
        <v>15</v>
      </c>
      <c r="G73" s="1026">
        <v>7</v>
      </c>
      <c r="H73" s="1025">
        <f t="shared" si="2"/>
        <v>46.666666666666664</v>
      </c>
      <c r="I73" s="1017">
        <f t="shared" si="4"/>
        <v>21</v>
      </c>
      <c r="J73" s="1017">
        <f t="shared" si="4"/>
        <v>8</v>
      </c>
      <c r="K73" s="1034">
        <f t="shared" si="3"/>
        <v>38.095238095238095</v>
      </c>
      <c r="L73" s="1186"/>
      <c r="M73" s="1186"/>
    </row>
    <row r="74" spans="1:13" ht="25.5">
      <c r="A74" s="1095" t="s">
        <v>653</v>
      </c>
      <c r="B74" s="1023" t="s">
        <v>2461</v>
      </c>
      <c r="C74" s="1024">
        <v>6</v>
      </c>
      <c r="D74" s="1024"/>
      <c r="E74" s="1025">
        <f t="shared" si="1"/>
        <v>0</v>
      </c>
      <c r="F74" s="1026">
        <v>13</v>
      </c>
      <c r="G74" s="1026">
        <v>5</v>
      </c>
      <c r="H74" s="1025">
        <f t="shared" si="2"/>
        <v>38.461538461538467</v>
      </c>
      <c r="I74" s="1017">
        <f t="shared" ref="I74:J95" si="5">C74+F74</f>
        <v>19</v>
      </c>
      <c r="J74" s="1017">
        <f t="shared" si="5"/>
        <v>5</v>
      </c>
      <c r="K74" s="1034">
        <f t="shared" si="3"/>
        <v>26.315789473684209</v>
      </c>
      <c r="L74" s="1186"/>
      <c r="M74" s="1186"/>
    </row>
    <row r="75" spans="1:13">
      <c r="A75" s="1095" t="s">
        <v>2463</v>
      </c>
      <c r="B75" s="1023" t="s">
        <v>2464</v>
      </c>
      <c r="C75" s="1024"/>
      <c r="D75" s="1024"/>
      <c r="E75" s="1025" t="e">
        <f t="shared" ref="E75:E134" si="6">SUM(D75/C75*100)</f>
        <v>#DIV/0!</v>
      </c>
      <c r="F75" s="1026">
        <v>5</v>
      </c>
      <c r="G75" s="1026"/>
      <c r="H75" s="1025">
        <f t="shared" ref="H75:H134" si="7">SUM(G75/F75*100)</f>
        <v>0</v>
      </c>
      <c r="I75" s="1017">
        <f t="shared" si="5"/>
        <v>5</v>
      </c>
      <c r="J75" s="1017">
        <f t="shared" si="5"/>
        <v>0</v>
      </c>
      <c r="K75" s="1034">
        <f t="shared" ref="K75:K134" si="8">SUM(J75/I75*100)</f>
        <v>0</v>
      </c>
      <c r="L75" s="1186"/>
      <c r="M75" s="1186"/>
    </row>
    <row r="76" spans="1:13">
      <c r="A76" s="1187" t="s">
        <v>2466</v>
      </c>
      <c r="B76" s="1023" t="s">
        <v>2467</v>
      </c>
      <c r="C76" s="1024"/>
      <c r="D76" s="1024"/>
      <c r="E76" s="1025" t="e">
        <f t="shared" si="6"/>
        <v>#DIV/0!</v>
      </c>
      <c r="F76" s="1026">
        <v>1</v>
      </c>
      <c r="G76" s="1026"/>
      <c r="H76" s="1025">
        <f t="shared" si="7"/>
        <v>0</v>
      </c>
      <c r="I76" s="1017">
        <f t="shared" si="5"/>
        <v>1</v>
      </c>
      <c r="J76" s="1017">
        <f t="shared" si="5"/>
        <v>0</v>
      </c>
      <c r="K76" s="1034">
        <f t="shared" si="8"/>
        <v>0</v>
      </c>
      <c r="L76" s="1186"/>
      <c r="M76" s="1186"/>
    </row>
    <row r="77" spans="1:13">
      <c r="A77" s="1187" t="s">
        <v>2468</v>
      </c>
      <c r="B77" s="1023" t="s">
        <v>2469</v>
      </c>
      <c r="C77" s="1024"/>
      <c r="D77" s="1024"/>
      <c r="E77" s="1025" t="e">
        <f t="shared" si="6"/>
        <v>#DIV/0!</v>
      </c>
      <c r="F77" s="1026">
        <v>1</v>
      </c>
      <c r="G77" s="1026"/>
      <c r="H77" s="1025">
        <f t="shared" si="7"/>
        <v>0</v>
      </c>
      <c r="I77" s="1017">
        <f t="shared" si="5"/>
        <v>1</v>
      </c>
      <c r="J77" s="1017">
        <f t="shared" si="5"/>
        <v>0</v>
      </c>
      <c r="K77" s="1034">
        <f t="shared" si="8"/>
        <v>0</v>
      </c>
      <c r="L77" s="1186"/>
      <c r="M77" s="1186"/>
    </row>
    <row r="78" spans="1:13">
      <c r="A78" s="1187" t="s">
        <v>2470</v>
      </c>
      <c r="B78" s="1023" t="s">
        <v>2471</v>
      </c>
      <c r="C78" s="1024"/>
      <c r="D78" s="1024"/>
      <c r="E78" s="1025" t="e">
        <f t="shared" si="6"/>
        <v>#DIV/0!</v>
      </c>
      <c r="F78" s="1026">
        <v>2</v>
      </c>
      <c r="G78" s="1026">
        <v>4</v>
      </c>
      <c r="H78" s="1025">
        <f t="shared" si="7"/>
        <v>200</v>
      </c>
      <c r="I78" s="1017">
        <f t="shared" si="5"/>
        <v>2</v>
      </c>
      <c r="J78" s="1017">
        <f t="shared" si="5"/>
        <v>4</v>
      </c>
      <c r="K78" s="1034">
        <f t="shared" si="8"/>
        <v>200</v>
      </c>
      <c r="L78" s="1186"/>
      <c r="M78" s="1186"/>
    </row>
    <row r="79" spans="1:13" ht="25.5">
      <c r="A79" s="1187" t="s">
        <v>2475</v>
      </c>
      <c r="B79" s="1023" t="s">
        <v>2476</v>
      </c>
      <c r="C79" s="1024"/>
      <c r="D79" s="1024"/>
      <c r="E79" s="1025" t="e">
        <f t="shared" si="6"/>
        <v>#DIV/0!</v>
      </c>
      <c r="F79" s="1026">
        <v>1</v>
      </c>
      <c r="G79" s="1026">
        <v>1</v>
      </c>
      <c r="H79" s="1025">
        <f t="shared" si="7"/>
        <v>100</v>
      </c>
      <c r="I79" s="1017">
        <f t="shared" si="5"/>
        <v>1</v>
      </c>
      <c r="J79" s="1017">
        <f t="shared" si="5"/>
        <v>1</v>
      </c>
      <c r="K79" s="1034">
        <f t="shared" si="8"/>
        <v>100</v>
      </c>
      <c r="L79" s="1186"/>
      <c r="M79" s="1186"/>
    </row>
    <row r="80" spans="1:13">
      <c r="A80" s="1187" t="s">
        <v>2477</v>
      </c>
      <c r="B80" s="1023" t="s">
        <v>2478</v>
      </c>
      <c r="C80" s="1024"/>
      <c r="D80" s="1024"/>
      <c r="E80" s="1025" t="e">
        <f t="shared" si="6"/>
        <v>#DIV/0!</v>
      </c>
      <c r="F80" s="1026">
        <v>1</v>
      </c>
      <c r="G80" s="1026">
        <v>1</v>
      </c>
      <c r="H80" s="1025">
        <f t="shared" si="7"/>
        <v>100</v>
      </c>
      <c r="I80" s="1017">
        <f t="shared" si="5"/>
        <v>1</v>
      </c>
      <c r="J80" s="1017">
        <f t="shared" si="5"/>
        <v>1</v>
      </c>
      <c r="K80" s="1034">
        <f t="shared" si="8"/>
        <v>100</v>
      </c>
      <c r="L80" s="1186"/>
      <c r="M80" s="1186"/>
    </row>
    <row r="81" spans="1:13" ht="25.5">
      <c r="A81" s="1187" t="s">
        <v>2479</v>
      </c>
      <c r="B81" s="1023" t="s">
        <v>2480</v>
      </c>
      <c r="C81" s="1024"/>
      <c r="D81" s="1024"/>
      <c r="E81" s="1025" t="e">
        <f t="shared" si="6"/>
        <v>#DIV/0!</v>
      </c>
      <c r="F81" s="1026">
        <v>1</v>
      </c>
      <c r="G81" s="1026">
        <v>1</v>
      </c>
      <c r="H81" s="1025">
        <f t="shared" si="7"/>
        <v>100</v>
      </c>
      <c r="I81" s="1017">
        <f t="shared" si="5"/>
        <v>1</v>
      </c>
      <c r="J81" s="1017">
        <f t="shared" si="5"/>
        <v>1</v>
      </c>
      <c r="K81" s="1034">
        <f t="shared" si="8"/>
        <v>100</v>
      </c>
      <c r="L81" s="1186"/>
      <c r="M81" s="1186"/>
    </row>
    <row r="82" spans="1:13" ht="25.5">
      <c r="A82" s="1187" t="s">
        <v>2481</v>
      </c>
      <c r="B82" s="1023" t="s">
        <v>2482</v>
      </c>
      <c r="C82" s="1024"/>
      <c r="D82" s="1024"/>
      <c r="E82" s="1025" t="e">
        <f t="shared" si="6"/>
        <v>#DIV/0!</v>
      </c>
      <c r="F82" s="1026">
        <v>2</v>
      </c>
      <c r="G82" s="1026">
        <v>3</v>
      </c>
      <c r="H82" s="1025">
        <f t="shared" si="7"/>
        <v>150</v>
      </c>
      <c r="I82" s="1017">
        <f t="shared" si="5"/>
        <v>2</v>
      </c>
      <c r="J82" s="1017">
        <f t="shared" si="5"/>
        <v>3</v>
      </c>
      <c r="K82" s="1034">
        <f t="shared" si="8"/>
        <v>150</v>
      </c>
      <c r="L82" s="1186"/>
      <c r="M82" s="1186"/>
    </row>
    <row r="83" spans="1:13">
      <c r="A83" s="1187" t="s">
        <v>2483</v>
      </c>
      <c r="B83" s="1023" t="s">
        <v>2484</v>
      </c>
      <c r="C83" s="1024"/>
      <c r="D83" s="1024"/>
      <c r="E83" s="1025" t="e">
        <f t="shared" si="6"/>
        <v>#DIV/0!</v>
      </c>
      <c r="F83" s="1026">
        <v>1</v>
      </c>
      <c r="G83" s="1026"/>
      <c r="H83" s="1025">
        <f t="shared" si="7"/>
        <v>0</v>
      </c>
      <c r="I83" s="1017">
        <f t="shared" si="5"/>
        <v>1</v>
      </c>
      <c r="J83" s="1017">
        <f t="shared" si="5"/>
        <v>0</v>
      </c>
      <c r="K83" s="1034">
        <f t="shared" si="8"/>
        <v>0</v>
      </c>
      <c r="L83" s="1186"/>
      <c r="M83" s="1186"/>
    </row>
    <row r="84" spans="1:13">
      <c r="A84" s="1187" t="s">
        <v>2485</v>
      </c>
      <c r="B84" s="1023" t="s">
        <v>2486</v>
      </c>
      <c r="C84" s="1024"/>
      <c r="D84" s="1024"/>
      <c r="E84" s="1025" t="e">
        <f t="shared" si="6"/>
        <v>#DIV/0!</v>
      </c>
      <c r="F84" s="1026">
        <v>1</v>
      </c>
      <c r="G84" s="1026"/>
      <c r="H84" s="1025">
        <f t="shared" si="7"/>
        <v>0</v>
      </c>
      <c r="I84" s="1017">
        <f t="shared" si="5"/>
        <v>1</v>
      </c>
      <c r="J84" s="1017">
        <f t="shared" si="5"/>
        <v>0</v>
      </c>
      <c r="K84" s="1034">
        <f t="shared" si="8"/>
        <v>0</v>
      </c>
      <c r="L84" s="1186"/>
      <c r="M84" s="1186"/>
    </row>
    <row r="85" spans="1:13">
      <c r="A85" s="1187" t="s">
        <v>2487</v>
      </c>
      <c r="B85" s="1023" t="s">
        <v>2488</v>
      </c>
      <c r="C85" s="1024">
        <v>1</v>
      </c>
      <c r="D85" s="1024"/>
      <c r="E85" s="1025">
        <f t="shared" si="6"/>
        <v>0</v>
      </c>
      <c r="F85" s="1026">
        <v>3</v>
      </c>
      <c r="G85" s="1026"/>
      <c r="H85" s="1025">
        <f t="shared" si="7"/>
        <v>0</v>
      </c>
      <c r="I85" s="1017">
        <f t="shared" si="5"/>
        <v>4</v>
      </c>
      <c r="J85" s="1017">
        <f t="shared" si="5"/>
        <v>0</v>
      </c>
      <c r="K85" s="1034">
        <f t="shared" si="8"/>
        <v>0</v>
      </c>
      <c r="L85" s="1186"/>
      <c r="M85" s="1186"/>
    </row>
    <row r="86" spans="1:13">
      <c r="A86" s="1095" t="s">
        <v>4499</v>
      </c>
      <c r="B86" s="1023" t="s">
        <v>4500</v>
      </c>
      <c r="C86" s="1024"/>
      <c r="D86" s="1024"/>
      <c r="E86" s="1025" t="e">
        <f t="shared" si="6"/>
        <v>#DIV/0!</v>
      </c>
      <c r="F86" s="1026">
        <v>3</v>
      </c>
      <c r="G86" s="1026"/>
      <c r="H86" s="1025">
        <f t="shared" si="7"/>
        <v>0</v>
      </c>
      <c r="I86" s="1017">
        <f t="shared" si="5"/>
        <v>3</v>
      </c>
      <c r="J86" s="1017">
        <f t="shared" si="5"/>
        <v>0</v>
      </c>
      <c r="K86" s="1034">
        <f t="shared" si="8"/>
        <v>0</v>
      </c>
      <c r="L86" s="1186"/>
      <c r="M86" s="1186"/>
    </row>
    <row r="87" spans="1:13">
      <c r="A87" s="1095" t="s">
        <v>3482</v>
      </c>
      <c r="B87" s="1023" t="s">
        <v>3484</v>
      </c>
      <c r="C87" s="1024"/>
      <c r="D87" s="1024"/>
      <c r="E87" s="1025" t="e">
        <f t="shared" si="6"/>
        <v>#DIV/0!</v>
      </c>
      <c r="F87" s="1026">
        <v>5</v>
      </c>
      <c r="G87" s="1026">
        <v>2</v>
      </c>
      <c r="H87" s="1025">
        <f t="shared" si="7"/>
        <v>40</v>
      </c>
      <c r="I87" s="1017">
        <f t="shared" si="5"/>
        <v>5</v>
      </c>
      <c r="J87" s="1017">
        <f t="shared" si="5"/>
        <v>2</v>
      </c>
      <c r="K87" s="1034">
        <f t="shared" si="8"/>
        <v>40</v>
      </c>
      <c r="L87" s="1186"/>
      <c r="M87" s="1186"/>
    </row>
    <row r="88" spans="1:13">
      <c r="A88" s="1095" t="s">
        <v>3483</v>
      </c>
      <c r="B88" s="1023" t="s">
        <v>3485</v>
      </c>
      <c r="C88" s="1024"/>
      <c r="D88" s="1024"/>
      <c r="E88" s="1025" t="e">
        <f t="shared" si="6"/>
        <v>#DIV/0!</v>
      </c>
      <c r="F88" s="1026">
        <v>1</v>
      </c>
      <c r="G88" s="1026"/>
      <c r="H88" s="1025">
        <f t="shared" si="7"/>
        <v>0</v>
      </c>
      <c r="I88" s="1017">
        <f t="shared" si="5"/>
        <v>1</v>
      </c>
      <c r="J88" s="1017">
        <f t="shared" si="5"/>
        <v>0</v>
      </c>
      <c r="K88" s="1034">
        <f t="shared" si="8"/>
        <v>0</v>
      </c>
      <c r="L88" s="1186"/>
      <c r="M88" s="1186"/>
    </row>
    <row r="89" spans="1:13">
      <c r="A89" s="1095" t="s">
        <v>3486</v>
      </c>
      <c r="B89" s="1023" t="s">
        <v>3487</v>
      </c>
      <c r="C89" s="1024"/>
      <c r="D89" s="1024"/>
      <c r="E89" s="1025" t="e">
        <f t="shared" si="6"/>
        <v>#DIV/0!</v>
      </c>
      <c r="F89" s="1026">
        <v>6</v>
      </c>
      <c r="G89" s="1026"/>
      <c r="H89" s="1025">
        <f t="shared" si="7"/>
        <v>0</v>
      </c>
      <c r="I89" s="1017">
        <f t="shared" si="5"/>
        <v>6</v>
      </c>
      <c r="J89" s="1017">
        <f t="shared" si="5"/>
        <v>0</v>
      </c>
      <c r="K89" s="1034">
        <f t="shared" si="8"/>
        <v>0</v>
      </c>
      <c r="L89" s="1186"/>
      <c r="M89" s="1186"/>
    </row>
    <row r="90" spans="1:13">
      <c r="A90" s="1095" t="s">
        <v>4153</v>
      </c>
      <c r="B90" s="1023" t="s">
        <v>4154</v>
      </c>
      <c r="C90" s="1024"/>
      <c r="D90" s="1024"/>
      <c r="E90" s="1025" t="e">
        <f t="shared" si="6"/>
        <v>#DIV/0!</v>
      </c>
      <c r="F90" s="1026">
        <v>1</v>
      </c>
      <c r="G90" s="1026">
        <v>3</v>
      </c>
      <c r="H90" s="1025">
        <f t="shared" si="7"/>
        <v>300</v>
      </c>
      <c r="I90" s="1017">
        <f t="shared" si="5"/>
        <v>1</v>
      </c>
      <c r="J90" s="1017">
        <f t="shared" si="5"/>
        <v>3</v>
      </c>
      <c r="K90" s="1034">
        <f t="shared" si="8"/>
        <v>300</v>
      </c>
      <c r="L90" s="1186"/>
      <c r="M90" s="1186"/>
    </row>
    <row r="91" spans="1:13" ht="25.5">
      <c r="A91" s="1095" t="s">
        <v>3488</v>
      </c>
      <c r="B91" s="1023" t="s">
        <v>3489</v>
      </c>
      <c r="C91" s="1024"/>
      <c r="D91" s="1024"/>
      <c r="E91" s="1025" t="e">
        <f t="shared" si="6"/>
        <v>#DIV/0!</v>
      </c>
      <c r="F91" s="1026">
        <v>1</v>
      </c>
      <c r="G91" s="1026"/>
      <c r="H91" s="1025">
        <f t="shared" si="7"/>
        <v>0</v>
      </c>
      <c r="I91" s="1017">
        <f t="shared" si="5"/>
        <v>1</v>
      </c>
      <c r="J91" s="1017">
        <f t="shared" si="5"/>
        <v>0</v>
      </c>
      <c r="K91" s="1034">
        <f t="shared" si="8"/>
        <v>0</v>
      </c>
      <c r="L91" s="1186"/>
      <c r="M91" s="1186"/>
    </row>
    <row r="92" spans="1:13" ht="25.5">
      <c r="A92" s="1095" t="s">
        <v>3490</v>
      </c>
      <c r="B92" s="1023" t="s">
        <v>3491</v>
      </c>
      <c r="C92" s="1024"/>
      <c r="D92" s="1024"/>
      <c r="E92" s="1025" t="e">
        <f t="shared" si="6"/>
        <v>#DIV/0!</v>
      </c>
      <c r="F92" s="1026">
        <v>1</v>
      </c>
      <c r="G92" s="1026"/>
      <c r="H92" s="1025">
        <f t="shared" si="7"/>
        <v>0</v>
      </c>
      <c r="I92" s="1017">
        <f t="shared" si="5"/>
        <v>1</v>
      </c>
      <c r="J92" s="1017">
        <f t="shared" si="5"/>
        <v>0</v>
      </c>
      <c r="K92" s="1034">
        <f t="shared" si="8"/>
        <v>0</v>
      </c>
      <c r="L92" s="1186"/>
      <c r="M92" s="1186"/>
    </row>
    <row r="93" spans="1:13">
      <c r="A93" s="1095" t="s">
        <v>3492</v>
      </c>
      <c r="B93" s="1023" t="s">
        <v>3493</v>
      </c>
      <c r="C93" s="1024"/>
      <c r="D93" s="1024"/>
      <c r="E93" s="1025" t="e">
        <f t="shared" si="6"/>
        <v>#DIV/0!</v>
      </c>
      <c r="F93" s="1026">
        <v>3</v>
      </c>
      <c r="G93" s="1026">
        <v>2</v>
      </c>
      <c r="H93" s="1025">
        <f t="shared" si="7"/>
        <v>66.666666666666657</v>
      </c>
      <c r="I93" s="1017">
        <f t="shared" si="5"/>
        <v>3</v>
      </c>
      <c r="J93" s="1017">
        <f t="shared" si="5"/>
        <v>2</v>
      </c>
      <c r="K93" s="1034">
        <f t="shared" si="8"/>
        <v>66.666666666666657</v>
      </c>
      <c r="L93" s="1186"/>
      <c r="M93" s="1186"/>
    </row>
    <row r="94" spans="1:13" ht="25.5">
      <c r="A94" s="1095" t="s">
        <v>3147</v>
      </c>
      <c r="B94" s="1023" t="s">
        <v>3494</v>
      </c>
      <c r="C94" s="1024"/>
      <c r="D94" s="1024"/>
      <c r="E94" s="1025" t="e">
        <f t="shared" si="6"/>
        <v>#DIV/0!</v>
      </c>
      <c r="F94" s="1026">
        <v>1</v>
      </c>
      <c r="G94" s="1026"/>
      <c r="H94" s="1025">
        <f t="shared" si="7"/>
        <v>0</v>
      </c>
      <c r="I94" s="1017">
        <f t="shared" si="5"/>
        <v>1</v>
      </c>
      <c r="J94" s="1017">
        <f t="shared" si="5"/>
        <v>0</v>
      </c>
      <c r="K94" s="1034">
        <f t="shared" si="8"/>
        <v>0</v>
      </c>
      <c r="L94" s="1186"/>
      <c r="M94" s="1186"/>
    </row>
    <row r="95" spans="1:13">
      <c r="A95" s="1095" t="s">
        <v>2520</v>
      </c>
      <c r="B95" s="1023" t="s">
        <v>2521</v>
      </c>
      <c r="C95" s="1024"/>
      <c r="D95" s="1024"/>
      <c r="E95" s="1025" t="e">
        <f t="shared" si="6"/>
        <v>#DIV/0!</v>
      </c>
      <c r="F95" s="1026">
        <v>4</v>
      </c>
      <c r="G95" s="1026"/>
      <c r="H95" s="1025">
        <f t="shared" si="7"/>
        <v>0</v>
      </c>
      <c r="I95" s="1017">
        <f t="shared" si="5"/>
        <v>4</v>
      </c>
      <c r="J95" s="1017">
        <f t="shared" si="5"/>
        <v>0</v>
      </c>
      <c r="K95" s="1034">
        <f t="shared" si="8"/>
        <v>0</v>
      </c>
      <c r="L95" s="1186"/>
      <c r="M95" s="100"/>
    </row>
    <row r="96" spans="1:13">
      <c r="A96" s="1095" t="s">
        <v>1255</v>
      </c>
      <c r="B96" s="1023" t="s">
        <v>1256</v>
      </c>
      <c r="C96" s="1024"/>
      <c r="D96" s="1024">
        <v>1</v>
      </c>
      <c r="E96" s="1025" t="e">
        <f t="shared" si="6"/>
        <v>#DIV/0!</v>
      </c>
      <c r="F96" s="1026"/>
      <c r="G96" s="1026"/>
      <c r="H96" s="1025" t="e">
        <f t="shared" si="7"/>
        <v>#DIV/0!</v>
      </c>
      <c r="I96" s="1017"/>
      <c r="J96" s="1017"/>
      <c r="K96" s="1034" t="e">
        <f t="shared" si="8"/>
        <v>#DIV/0!</v>
      </c>
      <c r="L96" s="100"/>
      <c r="M96" s="100"/>
    </row>
    <row r="97" spans="1:13">
      <c r="A97" s="1095" t="s">
        <v>798</v>
      </c>
      <c r="B97" s="1023" t="s">
        <v>799</v>
      </c>
      <c r="C97" s="1024"/>
      <c r="D97" s="1024"/>
      <c r="E97" s="1025" t="e">
        <f t="shared" si="6"/>
        <v>#DIV/0!</v>
      </c>
      <c r="F97" s="1026">
        <v>1</v>
      </c>
      <c r="G97" s="1026">
        <v>5</v>
      </c>
      <c r="H97" s="1025">
        <f t="shared" si="7"/>
        <v>500</v>
      </c>
      <c r="I97" s="1017">
        <f t="shared" ref="I97:J112" si="9">C97+F97</f>
        <v>1</v>
      </c>
      <c r="J97" s="1017">
        <f t="shared" si="9"/>
        <v>5</v>
      </c>
      <c r="K97" s="1034">
        <f t="shared" si="8"/>
        <v>500</v>
      </c>
      <c r="L97" s="100"/>
      <c r="M97" s="100"/>
    </row>
    <row r="98" spans="1:13" ht="25.5">
      <c r="A98" s="1095" t="s">
        <v>1257</v>
      </c>
      <c r="B98" s="1023" t="s">
        <v>1258</v>
      </c>
      <c r="C98" s="1024"/>
      <c r="D98" s="1024"/>
      <c r="E98" s="1025" t="e">
        <f t="shared" si="6"/>
        <v>#DIV/0!</v>
      </c>
      <c r="F98" s="1026">
        <v>1</v>
      </c>
      <c r="G98" s="1026"/>
      <c r="H98" s="1025">
        <f t="shared" si="7"/>
        <v>0</v>
      </c>
      <c r="I98" s="1017">
        <f t="shared" si="9"/>
        <v>1</v>
      </c>
      <c r="J98" s="1017">
        <f t="shared" si="9"/>
        <v>0</v>
      </c>
      <c r="K98" s="1034">
        <f t="shared" si="8"/>
        <v>0</v>
      </c>
      <c r="L98" s="100"/>
      <c r="M98" s="100"/>
    </row>
    <row r="99" spans="1:13">
      <c r="A99" s="1095" t="s">
        <v>3151</v>
      </c>
      <c r="B99" s="1023" t="s">
        <v>2783</v>
      </c>
      <c r="C99" s="1024"/>
      <c r="D99" s="1024"/>
      <c r="E99" s="1025" t="e">
        <f t="shared" si="6"/>
        <v>#DIV/0!</v>
      </c>
      <c r="F99" s="1026">
        <v>2</v>
      </c>
      <c r="G99" s="1026"/>
      <c r="H99" s="1025">
        <f t="shared" si="7"/>
        <v>0</v>
      </c>
      <c r="I99" s="1017">
        <f t="shared" si="9"/>
        <v>2</v>
      </c>
      <c r="J99" s="1017">
        <f t="shared" si="9"/>
        <v>0</v>
      </c>
      <c r="K99" s="1034">
        <f t="shared" si="8"/>
        <v>0</v>
      </c>
      <c r="L99" s="100"/>
      <c r="M99" s="100"/>
    </row>
    <row r="100" spans="1:13" ht="25.5">
      <c r="A100" s="1095" t="s">
        <v>4086</v>
      </c>
      <c r="B100" s="1023" t="s">
        <v>4087</v>
      </c>
      <c r="C100" s="1024"/>
      <c r="D100" s="1024"/>
      <c r="E100" s="1025" t="e">
        <f t="shared" si="6"/>
        <v>#DIV/0!</v>
      </c>
      <c r="F100" s="1026">
        <v>1</v>
      </c>
      <c r="G100" s="1026"/>
      <c r="H100" s="1025">
        <f t="shared" si="7"/>
        <v>0</v>
      </c>
      <c r="I100" s="1017">
        <f t="shared" si="9"/>
        <v>1</v>
      </c>
      <c r="J100" s="1017">
        <f t="shared" si="9"/>
        <v>0</v>
      </c>
      <c r="K100" s="1034">
        <f t="shared" si="8"/>
        <v>0</v>
      </c>
      <c r="L100" s="100"/>
      <c r="M100" s="100"/>
    </row>
    <row r="101" spans="1:13">
      <c r="A101" s="1095" t="s">
        <v>4088</v>
      </c>
      <c r="B101" s="1023" t="s">
        <v>4089</v>
      </c>
      <c r="C101" s="1024"/>
      <c r="D101" s="1024"/>
      <c r="E101" s="1025" t="e">
        <f t="shared" si="6"/>
        <v>#DIV/0!</v>
      </c>
      <c r="F101" s="1026">
        <v>2</v>
      </c>
      <c r="G101" s="1026">
        <v>1</v>
      </c>
      <c r="H101" s="1025">
        <f t="shared" si="7"/>
        <v>50</v>
      </c>
      <c r="I101" s="1017">
        <f t="shared" si="9"/>
        <v>2</v>
      </c>
      <c r="J101" s="1017">
        <f t="shared" si="9"/>
        <v>1</v>
      </c>
      <c r="K101" s="1034">
        <f t="shared" si="8"/>
        <v>50</v>
      </c>
      <c r="L101" s="100"/>
      <c r="M101" s="100"/>
    </row>
    <row r="102" spans="1:13">
      <c r="A102" s="1095" t="s">
        <v>4090</v>
      </c>
      <c r="B102" s="1023" t="s">
        <v>4091</v>
      </c>
      <c r="C102" s="1024"/>
      <c r="D102" s="1024"/>
      <c r="E102" s="1025" t="e">
        <f t="shared" si="6"/>
        <v>#DIV/0!</v>
      </c>
      <c r="F102" s="1026">
        <v>4</v>
      </c>
      <c r="G102" s="1026"/>
      <c r="H102" s="1025">
        <f t="shared" si="7"/>
        <v>0</v>
      </c>
      <c r="I102" s="1017">
        <f t="shared" si="9"/>
        <v>4</v>
      </c>
      <c r="J102" s="1017">
        <f t="shared" si="9"/>
        <v>0</v>
      </c>
      <c r="K102" s="1034">
        <f t="shared" si="8"/>
        <v>0</v>
      </c>
      <c r="L102" s="100"/>
      <c r="M102" s="100"/>
    </row>
    <row r="103" spans="1:13">
      <c r="A103" s="1095" t="s">
        <v>4092</v>
      </c>
      <c r="B103" s="1023" t="s">
        <v>4093</v>
      </c>
      <c r="C103" s="1024"/>
      <c r="D103" s="1024"/>
      <c r="E103" s="1025" t="e">
        <f t="shared" si="6"/>
        <v>#DIV/0!</v>
      </c>
      <c r="F103" s="1026">
        <v>1</v>
      </c>
      <c r="G103" s="1026"/>
      <c r="H103" s="1025">
        <f t="shared" si="7"/>
        <v>0</v>
      </c>
      <c r="I103" s="1017">
        <f t="shared" si="9"/>
        <v>1</v>
      </c>
      <c r="J103" s="1017">
        <f t="shared" si="9"/>
        <v>0</v>
      </c>
      <c r="K103" s="1034">
        <f t="shared" si="8"/>
        <v>0</v>
      </c>
      <c r="L103" s="100"/>
      <c r="M103" s="100"/>
    </row>
    <row r="104" spans="1:13">
      <c r="A104" s="1095" t="s">
        <v>3163</v>
      </c>
      <c r="B104" s="1023" t="s">
        <v>4094</v>
      </c>
      <c r="C104" s="1024"/>
      <c r="D104" s="1024"/>
      <c r="E104" s="1025" t="e">
        <f t="shared" si="6"/>
        <v>#DIV/0!</v>
      </c>
      <c r="F104" s="1026">
        <v>1</v>
      </c>
      <c r="G104" s="1026"/>
      <c r="H104" s="1025">
        <f t="shared" si="7"/>
        <v>0</v>
      </c>
      <c r="I104" s="1017">
        <f t="shared" si="9"/>
        <v>1</v>
      </c>
      <c r="J104" s="1017">
        <f t="shared" si="9"/>
        <v>0</v>
      </c>
      <c r="K104" s="1034">
        <f t="shared" si="8"/>
        <v>0</v>
      </c>
      <c r="L104" s="100"/>
      <c r="M104" s="100"/>
    </row>
    <row r="105" spans="1:13">
      <c r="A105" s="1095" t="s">
        <v>4095</v>
      </c>
      <c r="B105" s="1023" t="s">
        <v>4096</v>
      </c>
      <c r="C105" s="1024"/>
      <c r="D105" s="1024"/>
      <c r="E105" s="1025" t="e">
        <f t="shared" si="6"/>
        <v>#DIV/0!</v>
      </c>
      <c r="F105" s="1026">
        <v>2</v>
      </c>
      <c r="G105" s="1026">
        <v>2</v>
      </c>
      <c r="H105" s="1025">
        <f t="shared" si="7"/>
        <v>100</v>
      </c>
      <c r="I105" s="1017">
        <f t="shared" si="9"/>
        <v>2</v>
      </c>
      <c r="J105" s="1017">
        <f t="shared" si="9"/>
        <v>2</v>
      </c>
      <c r="K105" s="1034">
        <f t="shared" si="8"/>
        <v>100</v>
      </c>
      <c r="L105" s="100"/>
      <c r="M105" s="100"/>
    </row>
    <row r="106" spans="1:13">
      <c r="A106" s="1095" t="s">
        <v>4097</v>
      </c>
      <c r="B106" s="1023" t="s">
        <v>4098</v>
      </c>
      <c r="C106" s="1024"/>
      <c r="D106" s="1024"/>
      <c r="E106" s="1025" t="e">
        <f t="shared" si="6"/>
        <v>#DIV/0!</v>
      </c>
      <c r="F106" s="1026">
        <v>1</v>
      </c>
      <c r="G106" s="1026"/>
      <c r="H106" s="1025">
        <f t="shared" si="7"/>
        <v>0</v>
      </c>
      <c r="I106" s="1017">
        <f t="shared" si="9"/>
        <v>1</v>
      </c>
      <c r="J106" s="1017">
        <f t="shared" si="9"/>
        <v>0</v>
      </c>
      <c r="K106" s="1034">
        <f t="shared" si="8"/>
        <v>0</v>
      </c>
      <c r="L106" s="100"/>
      <c r="M106" s="100"/>
    </row>
    <row r="107" spans="1:13">
      <c r="A107" s="1095" t="s">
        <v>4099</v>
      </c>
      <c r="B107" s="1023" t="s">
        <v>4100</v>
      </c>
      <c r="C107" s="1024"/>
      <c r="D107" s="1024"/>
      <c r="E107" s="1025" t="e">
        <f t="shared" si="6"/>
        <v>#DIV/0!</v>
      </c>
      <c r="F107" s="1026">
        <v>1</v>
      </c>
      <c r="G107" s="1026"/>
      <c r="H107" s="1025">
        <f t="shared" si="7"/>
        <v>0</v>
      </c>
      <c r="I107" s="1017">
        <f t="shared" si="9"/>
        <v>1</v>
      </c>
      <c r="J107" s="1017">
        <f t="shared" si="9"/>
        <v>0</v>
      </c>
      <c r="K107" s="1034">
        <f t="shared" si="8"/>
        <v>0</v>
      </c>
      <c r="L107" s="100"/>
      <c r="M107" s="100"/>
    </row>
    <row r="108" spans="1:13">
      <c r="A108" s="1095" t="s">
        <v>845</v>
      </c>
      <c r="B108" s="1023" t="s">
        <v>846</v>
      </c>
      <c r="C108" s="1024"/>
      <c r="D108" s="1024"/>
      <c r="E108" s="1025" t="e">
        <f t="shared" si="6"/>
        <v>#DIV/0!</v>
      </c>
      <c r="F108" s="1026"/>
      <c r="G108" s="1026"/>
      <c r="H108" s="1025" t="e">
        <f t="shared" si="7"/>
        <v>#DIV/0!</v>
      </c>
      <c r="I108" s="1017">
        <f t="shared" si="9"/>
        <v>0</v>
      </c>
      <c r="J108" s="1017">
        <f t="shared" si="9"/>
        <v>0</v>
      </c>
      <c r="K108" s="1034" t="e">
        <f t="shared" si="8"/>
        <v>#DIV/0!</v>
      </c>
      <c r="L108" s="100"/>
      <c r="M108" s="100"/>
    </row>
    <row r="109" spans="1:13" ht="25.5">
      <c r="A109" s="1095" t="s">
        <v>106</v>
      </c>
      <c r="B109" s="1023" t="s">
        <v>1075</v>
      </c>
      <c r="C109" s="1024"/>
      <c r="D109" s="1024"/>
      <c r="E109" s="1025" t="e">
        <f t="shared" si="6"/>
        <v>#DIV/0!</v>
      </c>
      <c r="F109" s="1026"/>
      <c r="G109" s="1026"/>
      <c r="H109" s="1025" t="e">
        <f t="shared" si="7"/>
        <v>#DIV/0!</v>
      </c>
      <c r="I109" s="1017">
        <f t="shared" si="9"/>
        <v>0</v>
      </c>
      <c r="J109" s="1017">
        <f t="shared" si="9"/>
        <v>0</v>
      </c>
      <c r="K109" s="1034" t="e">
        <f t="shared" si="8"/>
        <v>#DIV/0!</v>
      </c>
      <c r="L109" s="100"/>
      <c r="M109" s="100"/>
    </row>
    <row r="110" spans="1:13" ht="25.5">
      <c r="A110" s="1095" t="s">
        <v>343</v>
      </c>
      <c r="B110" s="1023" t="s">
        <v>305</v>
      </c>
      <c r="C110" s="1024"/>
      <c r="D110" s="1024"/>
      <c r="E110" s="1025" t="e">
        <f t="shared" si="6"/>
        <v>#DIV/0!</v>
      </c>
      <c r="F110" s="1026"/>
      <c r="G110" s="1026">
        <v>1</v>
      </c>
      <c r="H110" s="1025" t="e">
        <f t="shared" si="7"/>
        <v>#DIV/0!</v>
      </c>
      <c r="I110" s="1017">
        <f t="shared" si="9"/>
        <v>0</v>
      </c>
      <c r="J110" s="1017">
        <f t="shared" si="9"/>
        <v>1</v>
      </c>
      <c r="K110" s="1034" t="e">
        <f t="shared" si="8"/>
        <v>#DIV/0!</v>
      </c>
      <c r="L110" s="100"/>
      <c r="M110" s="100"/>
    </row>
    <row r="111" spans="1:13" ht="25.5">
      <c r="A111" s="1095" t="s">
        <v>4583</v>
      </c>
      <c r="B111" s="1023" t="s">
        <v>5018</v>
      </c>
      <c r="C111" s="1024"/>
      <c r="D111" s="1024">
        <v>1</v>
      </c>
      <c r="E111" s="1025" t="e">
        <f t="shared" si="6"/>
        <v>#DIV/0!</v>
      </c>
      <c r="F111" s="1026"/>
      <c r="G111" s="1026"/>
      <c r="H111" s="1025" t="e">
        <f t="shared" si="7"/>
        <v>#DIV/0!</v>
      </c>
      <c r="I111" s="1017">
        <f t="shared" si="9"/>
        <v>0</v>
      </c>
      <c r="J111" s="1017">
        <f t="shared" si="9"/>
        <v>1</v>
      </c>
      <c r="K111" s="1034" t="e">
        <f t="shared" si="8"/>
        <v>#DIV/0!</v>
      </c>
      <c r="L111" s="100"/>
      <c r="M111" s="100"/>
    </row>
    <row r="112" spans="1:13">
      <c r="A112" s="1095" t="s">
        <v>73</v>
      </c>
      <c r="B112" s="1023" t="s">
        <v>74</v>
      </c>
      <c r="C112" s="1024"/>
      <c r="D112" s="1024"/>
      <c r="E112" s="1025" t="e">
        <f t="shared" si="6"/>
        <v>#DIV/0!</v>
      </c>
      <c r="F112" s="1026"/>
      <c r="G112" s="1026">
        <v>1</v>
      </c>
      <c r="H112" s="1025" t="e">
        <f t="shared" si="7"/>
        <v>#DIV/0!</v>
      </c>
      <c r="I112" s="1017">
        <f t="shared" si="9"/>
        <v>0</v>
      </c>
      <c r="J112" s="1017">
        <f t="shared" si="9"/>
        <v>1</v>
      </c>
      <c r="K112" s="1034" t="e">
        <f t="shared" si="8"/>
        <v>#DIV/0!</v>
      </c>
      <c r="L112" s="100"/>
      <c r="M112" s="100"/>
    </row>
    <row r="113" spans="1:13">
      <c r="A113" s="1095" t="s">
        <v>5019</v>
      </c>
      <c r="B113" s="1023" t="s">
        <v>5020</v>
      </c>
      <c r="C113" s="1024"/>
      <c r="D113" s="1024"/>
      <c r="E113" s="1025" t="e">
        <f t="shared" si="6"/>
        <v>#DIV/0!</v>
      </c>
      <c r="F113" s="1026"/>
      <c r="G113" s="1026">
        <v>1</v>
      </c>
      <c r="H113" s="1025" t="e">
        <f t="shared" si="7"/>
        <v>#DIV/0!</v>
      </c>
      <c r="I113" s="1017">
        <f t="shared" ref="I113:J134" si="10">C113+F113</f>
        <v>0</v>
      </c>
      <c r="J113" s="1017">
        <f t="shared" si="10"/>
        <v>1</v>
      </c>
      <c r="K113" s="1034" t="e">
        <f t="shared" si="8"/>
        <v>#DIV/0!</v>
      </c>
      <c r="L113" s="100"/>
      <c r="M113" s="100"/>
    </row>
    <row r="114" spans="1:13" ht="25.5">
      <c r="A114" s="1095" t="s">
        <v>5021</v>
      </c>
      <c r="B114" s="1023" t="s">
        <v>5022</v>
      </c>
      <c r="C114" s="1024"/>
      <c r="D114" s="1024"/>
      <c r="E114" s="1025" t="e">
        <f t="shared" si="6"/>
        <v>#DIV/0!</v>
      </c>
      <c r="F114" s="1026"/>
      <c r="G114" s="1026">
        <v>4</v>
      </c>
      <c r="H114" s="1025" t="e">
        <f t="shared" si="7"/>
        <v>#DIV/0!</v>
      </c>
      <c r="I114" s="1017">
        <f t="shared" si="10"/>
        <v>0</v>
      </c>
      <c r="J114" s="1017">
        <f t="shared" si="10"/>
        <v>4</v>
      </c>
      <c r="K114" s="1034" t="e">
        <f t="shared" si="8"/>
        <v>#DIV/0!</v>
      </c>
      <c r="L114" s="100"/>
      <c r="M114" s="100"/>
    </row>
    <row r="115" spans="1:13" ht="24.75" customHeight="1">
      <c r="A115" s="1095" t="s">
        <v>5023</v>
      </c>
      <c r="B115" s="1023" t="s">
        <v>5024</v>
      </c>
      <c r="C115" s="1024"/>
      <c r="D115" s="1024"/>
      <c r="E115" s="1025" t="e">
        <f t="shared" si="6"/>
        <v>#DIV/0!</v>
      </c>
      <c r="F115" s="1026"/>
      <c r="G115" s="1026">
        <v>3</v>
      </c>
      <c r="H115" s="1025" t="e">
        <f t="shared" si="7"/>
        <v>#DIV/0!</v>
      </c>
      <c r="I115" s="1017">
        <f t="shared" si="10"/>
        <v>0</v>
      </c>
      <c r="J115" s="1017">
        <f t="shared" si="10"/>
        <v>3</v>
      </c>
      <c r="K115" s="1034" t="e">
        <f t="shared" si="8"/>
        <v>#DIV/0!</v>
      </c>
      <c r="L115" s="100"/>
      <c r="M115" s="100"/>
    </row>
    <row r="116" spans="1:13" ht="24.75" customHeight="1">
      <c r="A116" s="1095" t="s">
        <v>5025</v>
      </c>
      <c r="B116" s="1023" t="s">
        <v>5026</v>
      </c>
      <c r="C116" s="1024"/>
      <c r="D116" s="1024"/>
      <c r="E116" s="1025" t="e">
        <f t="shared" si="6"/>
        <v>#DIV/0!</v>
      </c>
      <c r="F116" s="1026"/>
      <c r="G116" s="1026">
        <v>1</v>
      </c>
      <c r="H116" s="1025" t="e">
        <f t="shared" si="7"/>
        <v>#DIV/0!</v>
      </c>
      <c r="I116" s="1017">
        <f t="shared" si="10"/>
        <v>0</v>
      </c>
      <c r="J116" s="1017">
        <f t="shared" si="10"/>
        <v>1</v>
      </c>
      <c r="K116" s="1034" t="e">
        <f t="shared" si="8"/>
        <v>#DIV/0!</v>
      </c>
      <c r="L116" s="100"/>
      <c r="M116" s="100"/>
    </row>
    <row r="117" spans="1:13" ht="24.75" customHeight="1">
      <c r="A117" s="1095" t="s">
        <v>5027</v>
      </c>
      <c r="B117" s="1023" t="s">
        <v>5028</v>
      </c>
      <c r="C117" s="1024"/>
      <c r="D117" s="1024"/>
      <c r="E117" s="1025" t="e">
        <f t="shared" si="6"/>
        <v>#DIV/0!</v>
      </c>
      <c r="F117" s="1026"/>
      <c r="G117" s="1026">
        <v>1</v>
      </c>
      <c r="H117" s="1025" t="e">
        <f t="shared" si="7"/>
        <v>#DIV/0!</v>
      </c>
      <c r="I117" s="1017">
        <f t="shared" si="10"/>
        <v>0</v>
      </c>
      <c r="J117" s="1017">
        <f t="shared" si="10"/>
        <v>1</v>
      </c>
      <c r="K117" s="1034" t="e">
        <f t="shared" si="8"/>
        <v>#DIV/0!</v>
      </c>
      <c r="L117" s="100"/>
      <c r="M117" s="100"/>
    </row>
    <row r="118" spans="1:13" ht="24.75" customHeight="1">
      <c r="A118" s="1095" t="s">
        <v>5029</v>
      </c>
      <c r="B118" s="1023" t="s">
        <v>5030</v>
      </c>
      <c r="C118" s="1024"/>
      <c r="D118" s="1024"/>
      <c r="E118" s="1025" t="e">
        <f t="shared" si="6"/>
        <v>#DIV/0!</v>
      </c>
      <c r="F118" s="1026"/>
      <c r="G118" s="1026">
        <v>1</v>
      </c>
      <c r="H118" s="1025" t="e">
        <f t="shared" si="7"/>
        <v>#DIV/0!</v>
      </c>
      <c r="I118" s="1017">
        <f t="shared" si="10"/>
        <v>0</v>
      </c>
      <c r="J118" s="1017">
        <f t="shared" si="10"/>
        <v>1</v>
      </c>
      <c r="K118" s="1034" t="e">
        <f t="shared" si="8"/>
        <v>#DIV/0!</v>
      </c>
      <c r="L118" s="100"/>
      <c r="M118" s="100"/>
    </row>
    <row r="119" spans="1:13" ht="24.75" customHeight="1">
      <c r="A119" s="1095" t="s">
        <v>5031</v>
      </c>
      <c r="B119" s="1023" t="s">
        <v>5032</v>
      </c>
      <c r="C119" s="1024"/>
      <c r="D119" s="1024"/>
      <c r="E119" s="1025" t="e">
        <f t="shared" si="6"/>
        <v>#DIV/0!</v>
      </c>
      <c r="F119" s="1026"/>
      <c r="G119" s="1026">
        <v>3</v>
      </c>
      <c r="H119" s="1025" t="e">
        <f t="shared" si="7"/>
        <v>#DIV/0!</v>
      </c>
      <c r="I119" s="1017">
        <f t="shared" si="10"/>
        <v>0</v>
      </c>
      <c r="J119" s="1017">
        <f t="shared" si="10"/>
        <v>3</v>
      </c>
      <c r="K119" s="1034" t="e">
        <f t="shared" si="8"/>
        <v>#DIV/0!</v>
      </c>
      <c r="L119" s="100"/>
      <c r="M119" s="100"/>
    </row>
    <row r="120" spans="1:13" ht="24.75" customHeight="1">
      <c r="A120" s="1095" t="s">
        <v>5033</v>
      </c>
      <c r="B120" s="1023" t="s">
        <v>5034</v>
      </c>
      <c r="C120" s="1024"/>
      <c r="D120" s="1024"/>
      <c r="E120" s="1025" t="e">
        <f t="shared" si="6"/>
        <v>#DIV/0!</v>
      </c>
      <c r="F120" s="1026"/>
      <c r="G120" s="1026">
        <v>1</v>
      </c>
      <c r="H120" s="1025" t="e">
        <f t="shared" si="7"/>
        <v>#DIV/0!</v>
      </c>
      <c r="I120" s="1017">
        <f t="shared" si="10"/>
        <v>0</v>
      </c>
      <c r="J120" s="1017">
        <f t="shared" si="10"/>
        <v>1</v>
      </c>
      <c r="K120" s="1034" t="e">
        <f t="shared" si="8"/>
        <v>#DIV/0!</v>
      </c>
      <c r="L120" s="100"/>
      <c r="M120" s="100"/>
    </row>
    <row r="121" spans="1:13">
      <c r="A121" s="1095" t="s">
        <v>5035</v>
      </c>
      <c r="B121" s="1023" t="s">
        <v>5036</v>
      </c>
      <c r="C121" s="1024"/>
      <c r="D121" s="1024"/>
      <c r="E121" s="1025" t="e">
        <f t="shared" si="6"/>
        <v>#DIV/0!</v>
      </c>
      <c r="F121" s="1026"/>
      <c r="G121" s="1026">
        <v>1</v>
      </c>
      <c r="H121" s="1025" t="e">
        <f t="shared" si="7"/>
        <v>#DIV/0!</v>
      </c>
      <c r="I121" s="1017">
        <f t="shared" si="10"/>
        <v>0</v>
      </c>
      <c r="J121" s="1017">
        <f t="shared" si="10"/>
        <v>1</v>
      </c>
      <c r="K121" s="1034" t="e">
        <f t="shared" si="8"/>
        <v>#DIV/0!</v>
      </c>
      <c r="L121" s="100"/>
      <c r="M121" s="100"/>
    </row>
    <row r="122" spans="1:13">
      <c r="A122" s="1095" t="s">
        <v>5035</v>
      </c>
      <c r="B122" s="1023" t="s">
        <v>5037</v>
      </c>
      <c r="C122" s="1024"/>
      <c r="D122" s="1024"/>
      <c r="E122" s="1025" t="e">
        <f t="shared" si="6"/>
        <v>#DIV/0!</v>
      </c>
      <c r="F122" s="1026"/>
      <c r="G122" s="1026">
        <v>1</v>
      </c>
      <c r="H122" s="1025" t="e">
        <f t="shared" si="7"/>
        <v>#DIV/0!</v>
      </c>
      <c r="I122" s="1017">
        <f t="shared" si="10"/>
        <v>0</v>
      </c>
      <c r="J122" s="1017">
        <f t="shared" si="10"/>
        <v>1</v>
      </c>
      <c r="K122" s="1034" t="e">
        <f t="shared" si="8"/>
        <v>#DIV/0!</v>
      </c>
      <c r="L122" s="100"/>
      <c r="M122" s="100"/>
    </row>
    <row r="123" spans="1:13">
      <c r="A123" s="1095" t="s">
        <v>5038</v>
      </c>
      <c r="B123" s="1023" t="s">
        <v>5039</v>
      </c>
      <c r="C123" s="1024"/>
      <c r="D123" s="1024"/>
      <c r="E123" s="1025" t="e">
        <f t="shared" si="6"/>
        <v>#DIV/0!</v>
      </c>
      <c r="F123" s="1026"/>
      <c r="G123" s="1026">
        <v>2</v>
      </c>
      <c r="H123" s="1025" t="e">
        <f t="shared" si="7"/>
        <v>#DIV/0!</v>
      </c>
      <c r="I123" s="1017">
        <f t="shared" si="10"/>
        <v>0</v>
      </c>
      <c r="J123" s="1017">
        <f t="shared" si="10"/>
        <v>2</v>
      </c>
      <c r="K123" s="1034" t="e">
        <f t="shared" si="8"/>
        <v>#DIV/0!</v>
      </c>
      <c r="L123" s="100"/>
      <c r="M123" s="100"/>
    </row>
    <row r="124" spans="1:13">
      <c r="A124" s="1095" t="s">
        <v>5040</v>
      </c>
      <c r="B124" s="1023" t="s">
        <v>4091</v>
      </c>
      <c r="C124" s="1024"/>
      <c r="D124" s="1024"/>
      <c r="E124" s="1025" t="e">
        <f t="shared" si="6"/>
        <v>#DIV/0!</v>
      </c>
      <c r="F124" s="1026"/>
      <c r="G124" s="1026">
        <v>2</v>
      </c>
      <c r="H124" s="1025" t="e">
        <f t="shared" si="7"/>
        <v>#DIV/0!</v>
      </c>
      <c r="I124" s="1017">
        <f t="shared" si="10"/>
        <v>0</v>
      </c>
      <c r="J124" s="1017">
        <f t="shared" si="10"/>
        <v>2</v>
      </c>
      <c r="K124" s="1034" t="e">
        <f t="shared" si="8"/>
        <v>#DIV/0!</v>
      </c>
      <c r="L124" s="100"/>
      <c r="M124" s="100"/>
    </row>
    <row r="125" spans="1:13">
      <c r="A125" s="1095" t="s">
        <v>5041</v>
      </c>
      <c r="B125" s="1023" t="s">
        <v>5042</v>
      </c>
      <c r="C125" s="1024"/>
      <c r="D125" s="1024"/>
      <c r="E125" s="1025" t="e">
        <f t="shared" si="6"/>
        <v>#DIV/0!</v>
      </c>
      <c r="F125" s="1026"/>
      <c r="G125" s="1026">
        <v>1</v>
      </c>
      <c r="H125" s="1025" t="e">
        <f t="shared" si="7"/>
        <v>#DIV/0!</v>
      </c>
      <c r="I125" s="1017">
        <f t="shared" si="10"/>
        <v>0</v>
      </c>
      <c r="J125" s="1017">
        <f t="shared" si="10"/>
        <v>1</v>
      </c>
      <c r="K125" s="1034" t="e">
        <f t="shared" si="8"/>
        <v>#DIV/0!</v>
      </c>
      <c r="L125" s="100"/>
      <c r="M125" s="100"/>
    </row>
    <row r="126" spans="1:13" ht="25.5">
      <c r="A126" s="1095" t="s">
        <v>5043</v>
      </c>
      <c r="B126" s="1023" t="s">
        <v>5044</v>
      </c>
      <c r="C126" s="1024"/>
      <c r="D126" s="1024"/>
      <c r="E126" s="1025" t="e">
        <f t="shared" si="6"/>
        <v>#DIV/0!</v>
      </c>
      <c r="F126" s="1026"/>
      <c r="G126" s="1026">
        <v>3</v>
      </c>
      <c r="H126" s="1025" t="e">
        <f t="shared" si="7"/>
        <v>#DIV/0!</v>
      </c>
      <c r="I126" s="1017">
        <f t="shared" si="10"/>
        <v>0</v>
      </c>
      <c r="J126" s="1017">
        <f t="shared" si="10"/>
        <v>3</v>
      </c>
      <c r="K126" s="1034" t="e">
        <f t="shared" si="8"/>
        <v>#DIV/0!</v>
      </c>
      <c r="L126" s="100"/>
      <c r="M126" s="100"/>
    </row>
    <row r="127" spans="1:13">
      <c r="A127" s="1095" t="s">
        <v>5045</v>
      </c>
      <c r="B127" s="1023" t="s">
        <v>5046</v>
      </c>
      <c r="C127" s="1024"/>
      <c r="D127" s="1024"/>
      <c r="E127" s="1025" t="e">
        <f t="shared" si="6"/>
        <v>#DIV/0!</v>
      </c>
      <c r="F127" s="1026"/>
      <c r="G127" s="1026">
        <v>1</v>
      </c>
      <c r="H127" s="1025" t="e">
        <f t="shared" si="7"/>
        <v>#DIV/0!</v>
      </c>
      <c r="I127" s="1017">
        <f t="shared" si="10"/>
        <v>0</v>
      </c>
      <c r="J127" s="1017">
        <f t="shared" si="10"/>
        <v>1</v>
      </c>
      <c r="K127" s="1034" t="e">
        <f t="shared" si="8"/>
        <v>#DIV/0!</v>
      </c>
      <c r="L127" s="100"/>
      <c r="M127" s="100"/>
    </row>
    <row r="128" spans="1:13">
      <c r="A128" s="1095" t="s">
        <v>69</v>
      </c>
      <c r="B128" s="1023" t="s">
        <v>5047</v>
      </c>
      <c r="C128" s="1024"/>
      <c r="D128" s="1024"/>
      <c r="E128" s="1025" t="e">
        <f t="shared" si="6"/>
        <v>#DIV/0!</v>
      </c>
      <c r="F128" s="1026"/>
      <c r="G128" s="1026">
        <v>1</v>
      </c>
      <c r="H128" s="1025" t="e">
        <f t="shared" si="7"/>
        <v>#DIV/0!</v>
      </c>
      <c r="I128" s="1017">
        <f t="shared" si="10"/>
        <v>0</v>
      </c>
      <c r="J128" s="1017">
        <f t="shared" si="10"/>
        <v>1</v>
      </c>
      <c r="K128" s="1034" t="e">
        <f t="shared" si="8"/>
        <v>#DIV/0!</v>
      </c>
      <c r="L128" s="100"/>
      <c r="M128" s="100"/>
    </row>
    <row r="129" spans="1:13">
      <c r="A129" s="1095" t="s">
        <v>3505</v>
      </c>
      <c r="B129" s="1023" t="s">
        <v>5048</v>
      </c>
      <c r="C129" s="1024"/>
      <c r="D129" s="1024"/>
      <c r="E129" s="1025" t="e">
        <f t="shared" si="6"/>
        <v>#DIV/0!</v>
      </c>
      <c r="F129" s="1026"/>
      <c r="G129" s="1026">
        <v>1</v>
      </c>
      <c r="H129" s="1025" t="e">
        <f t="shared" si="7"/>
        <v>#DIV/0!</v>
      </c>
      <c r="I129" s="1017">
        <f t="shared" si="10"/>
        <v>0</v>
      </c>
      <c r="J129" s="1017">
        <f t="shared" si="10"/>
        <v>1</v>
      </c>
      <c r="K129" s="1034" t="e">
        <f t="shared" si="8"/>
        <v>#DIV/0!</v>
      </c>
      <c r="L129" s="100"/>
      <c r="M129" s="100"/>
    </row>
    <row r="130" spans="1:13" ht="25.5">
      <c r="A130" s="1095" t="s">
        <v>5049</v>
      </c>
      <c r="B130" s="1023" t="s">
        <v>5050</v>
      </c>
      <c r="C130" s="1024"/>
      <c r="D130" s="1024"/>
      <c r="E130" s="1025" t="e">
        <f t="shared" si="6"/>
        <v>#DIV/0!</v>
      </c>
      <c r="F130" s="1026"/>
      <c r="G130" s="1026"/>
      <c r="H130" s="1025" t="e">
        <f t="shared" si="7"/>
        <v>#DIV/0!</v>
      </c>
      <c r="I130" s="1017">
        <f t="shared" si="10"/>
        <v>0</v>
      </c>
      <c r="J130" s="1017">
        <f t="shared" si="10"/>
        <v>0</v>
      </c>
      <c r="K130" s="1034" t="e">
        <f t="shared" si="8"/>
        <v>#DIV/0!</v>
      </c>
      <c r="L130" s="100"/>
      <c r="M130" s="100"/>
    </row>
    <row r="131" spans="1:13">
      <c r="A131" s="1095" t="s">
        <v>5051</v>
      </c>
      <c r="B131" s="1023" t="s">
        <v>5052</v>
      </c>
      <c r="C131" s="1024"/>
      <c r="D131" s="1024"/>
      <c r="E131" s="1025" t="e">
        <f t="shared" si="6"/>
        <v>#DIV/0!</v>
      </c>
      <c r="F131" s="1026"/>
      <c r="G131" s="1026">
        <v>4</v>
      </c>
      <c r="H131" s="1025" t="e">
        <f t="shared" si="7"/>
        <v>#DIV/0!</v>
      </c>
      <c r="I131" s="1017">
        <f t="shared" si="10"/>
        <v>0</v>
      </c>
      <c r="J131" s="1017">
        <f t="shared" si="10"/>
        <v>4</v>
      </c>
      <c r="K131" s="1034" t="e">
        <f t="shared" si="8"/>
        <v>#DIV/0!</v>
      </c>
      <c r="L131" s="100"/>
      <c r="M131" s="100"/>
    </row>
    <row r="132" spans="1:13">
      <c r="A132" s="1095" t="s">
        <v>5053</v>
      </c>
      <c r="B132" s="1023" t="s">
        <v>5054</v>
      </c>
      <c r="C132" s="1024"/>
      <c r="D132" s="1024"/>
      <c r="E132" s="1025" t="e">
        <f t="shared" si="6"/>
        <v>#DIV/0!</v>
      </c>
      <c r="F132" s="1026"/>
      <c r="G132" s="1026">
        <v>1</v>
      </c>
      <c r="H132" s="1025" t="e">
        <f t="shared" si="7"/>
        <v>#DIV/0!</v>
      </c>
      <c r="I132" s="1017">
        <f t="shared" si="10"/>
        <v>0</v>
      </c>
      <c r="J132" s="1017">
        <f t="shared" si="10"/>
        <v>1</v>
      </c>
      <c r="K132" s="1034" t="e">
        <f t="shared" si="8"/>
        <v>#DIV/0!</v>
      </c>
      <c r="L132" s="100"/>
      <c r="M132" s="100"/>
    </row>
    <row r="133" spans="1:13">
      <c r="A133" s="1095" t="s">
        <v>853</v>
      </c>
      <c r="B133" s="1023" t="s">
        <v>306</v>
      </c>
      <c r="C133" s="1024"/>
      <c r="D133" s="1024"/>
      <c r="E133" s="1025" t="e">
        <f t="shared" si="6"/>
        <v>#DIV/0!</v>
      </c>
      <c r="F133" s="1026"/>
      <c r="G133" s="1026">
        <v>1</v>
      </c>
      <c r="H133" s="1025" t="e">
        <f t="shared" si="7"/>
        <v>#DIV/0!</v>
      </c>
      <c r="I133" s="1017">
        <f t="shared" si="10"/>
        <v>0</v>
      </c>
      <c r="J133" s="1017">
        <f t="shared" si="10"/>
        <v>1</v>
      </c>
      <c r="K133" s="1034" t="e">
        <f t="shared" si="8"/>
        <v>#DIV/0!</v>
      </c>
      <c r="L133" s="100"/>
      <c r="M133" s="100"/>
    </row>
    <row r="134" spans="1:13">
      <c r="A134" s="1152" t="s">
        <v>79</v>
      </c>
      <c r="B134" s="1188"/>
      <c r="C134" s="1189">
        <f>SUM(C10:C133)</f>
        <v>93</v>
      </c>
      <c r="D134" s="1189">
        <f>SUM(D10:D133)</f>
        <v>29</v>
      </c>
      <c r="E134" s="1034">
        <f t="shared" si="6"/>
        <v>31.182795698924732</v>
      </c>
      <c r="F134" s="1189">
        <f>SUM(F10:F133)</f>
        <v>846</v>
      </c>
      <c r="G134" s="1189">
        <f>SUM(G10:G133)</f>
        <v>618</v>
      </c>
      <c r="H134" s="1034">
        <f t="shared" si="7"/>
        <v>73.049645390070921</v>
      </c>
      <c r="I134" s="1017">
        <f t="shared" si="10"/>
        <v>939</v>
      </c>
      <c r="J134" s="1017">
        <f t="shared" si="10"/>
        <v>647</v>
      </c>
      <c r="K134" s="1034">
        <f t="shared" si="8"/>
        <v>68.90308839190628</v>
      </c>
      <c r="L134" s="100"/>
      <c r="M134" s="100"/>
    </row>
    <row r="135" spans="1:13">
      <c r="A135" s="1095"/>
      <c r="B135" s="1190" t="s">
        <v>80</v>
      </c>
      <c r="C135" s="1892"/>
      <c r="D135" s="1892"/>
      <c r="E135" s="1892"/>
      <c r="F135" s="1892"/>
      <c r="G135" s="1892"/>
      <c r="H135" s="1892"/>
      <c r="I135" s="1892"/>
      <c r="J135" s="1892"/>
      <c r="K135" s="1893"/>
      <c r="L135" s="100"/>
      <c r="M135" s="100"/>
    </row>
    <row r="136" spans="1:13" s="254" customFormat="1">
      <c r="A136" s="1187" t="s">
        <v>1527</v>
      </c>
      <c r="B136" s="1190" t="s">
        <v>1528</v>
      </c>
      <c r="C136" s="1026"/>
      <c r="D136" s="1024"/>
      <c r="E136" s="1025" t="e">
        <f t="shared" ref="E136:E199" si="11">SUM(D136/C136*100)</f>
        <v>#DIV/0!</v>
      </c>
      <c r="F136" s="1026">
        <v>2</v>
      </c>
      <c r="G136" s="1026">
        <v>2</v>
      </c>
      <c r="H136" s="1025">
        <f t="shared" ref="H136:H199" si="12">SUM(G136/F136*100)</f>
        <v>100</v>
      </c>
      <c r="I136" s="1017">
        <f t="shared" ref="I136:J167" si="13">C136+F136</f>
        <v>2</v>
      </c>
      <c r="J136" s="1017">
        <f t="shared" si="13"/>
        <v>2</v>
      </c>
      <c r="K136" s="1034">
        <f t="shared" ref="K136:K199" si="14">SUM(J136/I136*100)</f>
        <v>100</v>
      </c>
      <c r="L136" s="255"/>
      <c r="M136" s="255"/>
    </row>
    <row r="137" spans="1:13" s="254" customFormat="1" ht="25.5">
      <c r="A137" s="1187" t="s">
        <v>3696</v>
      </c>
      <c r="B137" s="1023" t="s">
        <v>2459</v>
      </c>
      <c r="C137" s="1024"/>
      <c r="D137" s="1024"/>
      <c r="E137" s="1025" t="e">
        <f t="shared" si="11"/>
        <v>#DIV/0!</v>
      </c>
      <c r="F137" s="1026">
        <v>1</v>
      </c>
      <c r="G137" s="1026"/>
      <c r="H137" s="1025">
        <f t="shared" si="12"/>
        <v>0</v>
      </c>
      <c r="I137" s="1017">
        <f t="shared" si="13"/>
        <v>1</v>
      </c>
      <c r="J137" s="1017">
        <f t="shared" si="13"/>
        <v>0</v>
      </c>
      <c r="K137" s="1034">
        <f t="shared" si="14"/>
        <v>0</v>
      </c>
      <c r="L137" s="255"/>
      <c r="M137" s="255"/>
    </row>
    <row r="138" spans="1:13" ht="25.5">
      <c r="A138" s="1095" t="s">
        <v>3001</v>
      </c>
      <c r="B138" s="1169" t="s">
        <v>3002</v>
      </c>
      <c r="C138" s="1024"/>
      <c r="D138" s="1024"/>
      <c r="E138" s="1025" t="e">
        <f t="shared" si="11"/>
        <v>#DIV/0!</v>
      </c>
      <c r="F138" s="1026">
        <v>2</v>
      </c>
      <c r="G138" s="1026">
        <v>2</v>
      </c>
      <c r="H138" s="1025">
        <f t="shared" si="12"/>
        <v>100</v>
      </c>
      <c r="I138" s="1017">
        <f t="shared" si="13"/>
        <v>2</v>
      </c>
      <c r="J138" s="1017">
        <f t="shared" si="13"/>
        <v>2</v>
      </c>
      <c r="K138" s="1034">
        <f t="shared" si="14"/>
        <v>100</v>
      </c>
      <c r="L138" s="100"/>
      <c r="M138" s="100"/>
    </row>
    <row r="139" spans="1:13">
      <c r="A139" s="1187" t="s">
        <v>2428</v>
      </c>
      <c r="B139" s="1169" t="s">
        <v>2429</v>
      </c>
      <c r="C139" s="1024"/>
      <c r="D139" s="1024"/>
      <c r="E139" s="1025" t="e">
        <f t="shared" si="11"/>
        <v>#DIV/0!</v>
      </c>
      <c r="F139" s="1026">
        <v>2</v>
      </c>
      <c r="G139" s="1026"/>
      <c r="H139" s="1025">
        <f t="shared" si="12"/>
        <v>0</v>
      </c>
      <c r="I139" s="1017">
        <f t="shared" si="13"/>
        <v>2</v>
      </c>
      <c r="J139" s="1017">
        <f t="shared" si="13"/>
        <v>0</v>
      </c>
      <c r="K139" s="1034">
        <f t="shared" si="14"/>
        <v>0</v>
      </c>
      <c r="L139" s="100"/>
      <c r="M139" s="100"/>
    </row>
    <row r="140" spans="1:13">
      <c r="A140" s="1187" t="s">
        <v>1583</v>
      </c>
      <c r="B140" s="1169" t="s">
        <v>2460</v>
      </c>
      <c r="C140" s="1024"/>
      <c r="D140" s="1024"/>
      <c r="E140" s="1025" t="e">
        <f t="shared" si="11"/>
        <v>#DIV/0!</v>
      </c>
      <c r="F140" s="1026">
        <v>2</v>
      </c>
      <c r="G140" s="1026"/>
      <c r="H140" s="1025">
        <f t="shared" si="12"/>
        <v>0</v>
      </c>
      <c r="I140" s="1017">
        <f t="shared" si="13"/>
        <v>2</v>
      </c>
      <c r="J140" s="1017">
        <f t="shared" si="13"/>
        <v>0</v>
      </c>
      <c r="K140" s="1034">
        <f t="shared" si="14"/>
        <v>0</v>
      </c>
      <c r="L140" s="100"/>
      <c r="M140" s="100"/>
    </row>
    <row r="141" spans="1:13" ht="38.25">
      <c r="A141" s="1095" t="s">
        <v>2492</v>
      </c>
      <c r="B141" s="1023" t="s">
        <v>4494</v>
      </c>
      <c r="C141" s="1024">
        <v>7</v>
      </c>
      <c r="D141" s="1024"/>
      <c r="E141" s="1025">
        <f t="shared" si="11"/>
        <v>0</v>
      </c>
      <c r="F141" s="1024"/>
      <c r="G141" s="1024"/>
      <c r="H141" s="1025" t="e">
        <f t="shared" si="12"/>
        <v>#DIV/0!</v>
      </c>
      <c r="I141" s="1017">
        <f t="shared" si="13"/>
        <v>7</v>
      </c>
      <c r="J141" s="1017">
        <f t="shared" si="13"/>
        <v>0</v>
      </c>
      <c r="K141" s="1034">
        <f t="shared" si="14"/>
        <v>0</v>
      </c>
      <c r="L141" s="100"/>
      <c r="M141" s="100"/>
    </row>
    <row r="142" spans="1:13" ht="38.25">
      <c r="A142" s="1095" t="s">
        <v>621</v>
      </c>
      <c r="B142" s="1023" t="s">
        <v>4495</v>
      </c>
      <c r="C142" s="1024">
        <v>85</v>
      </c>
      <c r="D142" s="1024">
        <v>27</v>
      </c>
      <c r="E142" s="1025">
        <f t="shared" si="11"/>
        <v>31.764705882352938</v>
      </c>
      <c r="F142" s="1026">
        <v>97</v>
      </c>
      <c r="G142" s="1026">
        <v>88</v>
      </c>
      <c r="H142" s="1025">
        <f t="shared" si="12"/>
        <v>90.721649484536087</v>
      </c>
      <c r="I142" s="1017">
        <f t="shared" si="13"/>
        <v>182</v>
      </c>
      <c r="J142" s="1017">
        <f t="shared" si="13"/>
        <v>115</v>
      </c>
      <c r="K142" s="1034">
        <f t="shared" si="14"/>
        <v>63.186813186813183</v>
      </c>
      <c r="L142" s="100"/>
      <c r="M142" s="100"/>
    </row>
    <row r="143" spans="1:13" ht="25.5">
      <c r="A143" s="1095" t="s">
        <v>4496</v>
      </c>
      <c r="B143" s="1023" t="s">
        <v>4497</v>
      </c>
      <c r="C143" s="1024">
        <v>17</v>
      </c>
      <c r="D143" s="1024">
        <v>14</v>
      </c>
      <c r="E143" s="1025">
        <f t="shared" si="11"/>
        <v>82.35294117647058</v>
      </c>
      <c r="F143" s="1026">
        <v>1</v>
      </c>
      <c r="G143" s="1026">
        <v>1</v>
      </c>
      <c r="H143" s="1025">
        <f t="shared" si="12"/>
        <v>100</v>
      </c>
      <c r="I143" s="1017">
        <f t="shared" si="13"/>
        <v>18</v>
      </c>
      <c r="J143" s="1017">
        <f t="shared" si="13"/>
        <v>15</v>
      </c>
      <c r="K143" s="1034">
        <f t="shared" si="14"/>
        <v>83.333333333333343</v>
      </c>
      <c r="L143" s="100"/>
      <c r="M143" s="100"/>
    </row>
    <row r="144" spans="1:13" ht="25.5">
      <c r="A144" s="1095" t="s">
        <v>2472</v>
      </c>
      <c r="B144" s="1023" t="s">
        <v>4498</v>
      </c>
      <c r="C144" s="1024"/>
      <c r="D144" s="1024"/>
      <c r="E144" s="1025" t="e">
        <f t="shared" si="11"/>
        <v>#DIV/0!</v>
      </c>
      <c r="F144" s="1026">
        <v>1</v>
      </c>
      <c r="G144" s="1026"/>
      <c r="H144" s="1025">
        <f t="shared" si="12"/>
        <v>0</v>
      </c>
      <c r="I144" s="1017">
        <f t="shared" si="13"/>
        <v>1</v>
      </c>
      <c r="J144" s="1017">
        <f t="shared" si="13"/>
        <v>0</v>
      </c>
      <c r="K144" s="1034">
        <f t="shared" si="14"/>
        <v>0</v>
      </c>
      <c r="L144" s="100"/>
      <c r="M144" s="100"/>
    </row>
    <row r="145" spans="1:13">
      <c r="A145" s="1095" t="s">
        <v>807</v>
      </c>
      <c r="B145" s="1023" t="s">
        <v>808</v>
      </c>
      <c r="C145" s="1024">
        <v>4051</v>
      </c>
      <c r="D145" s="1024">
        <v>2181</v>
      </c>
      <c r="E145" s="1025">
        <f t="shared" si="11"/>
        <v>53.838558380646752</v>
      </c>
      <c r="F145" s="1026">
        <v>6281</v>
      </c>
      <c r="G145" s="1026">
        <v>4179</v>
      </c>
      <c r="H145" s="1025">
        <f t="shared" si="12"/>
        <v>66.533991402642883</v>
      </c>
      <c r="I145" s="1017">
        <f t="shared" si="13"/>
        <v>10332</v>
      </c>
      <c r="J145" s="1017">
        <f t="shared" si="13"/>
        <v>6360</v>
      </c>
      <c r="K145" s="1034">
        <f t="shared" si="14"/>
        <v>61.556329849012783</v>
      </c>
      <c r="L145" s="100"/>
      <c r="M145" s="100"/>
    </row>
    <row r="146" spans="1:13">
      <c r="A146" s="1095" t="s">
        <v>4505</v>
      </c>
      <c r="B146" s="1023" t="s">
        <v>4506</v>
      </c>
      <c r="C146" s="1024">
        <v>2</v>
      </c>
      <c r="D146" s="1024"/>
      <c r="E146" s="1025">
        <f t="shared" si="11"/>
        <v>0</v>
      </c>
      <c r="F146" s="1024"/>
      <c r="G146" s="1024"/>
      <c r="H146" s="1025" t="e">
        <f t="shared" si="12"/>
        <v>#DIV/0!</v>
      </c>
      <c r="I146" s="1017">
        <f t="shared" si="13"/>
        <v>2</v>
      </c>
      <c r="J146" s="1017">
        <f t="shared" si="13"/>
        <v>0</v>
      </c>
      <c r="K146" s="1034">
        <f t="shared" si="14"/>
        <v>0</v>
      </c>
      <c r="L146" s="100"/>
    </row>
    <row r="147" spans="1:13">
      <c r="A147" s="1095" t="s">
        <v>4507</v>
      </c>
      <c r="B147" s="1023" t="s">
        <v>4508</v>
      </c>
      <c r="C147" s="1024">
        <v>244</v>
      </c>
      <c r="D147" s="1024">
        <v>153</v>
      </c>
      <c r="E147" s="1025">
        <f t="shared" si="11"/>
        <v>62.704918032786885</v>
      </c>
      <c r="F147" s="1024"/>
      <c r="G147" s="1024"/>
      <c r="H147" s="1025" t="e">
        <f t="shared" si="12"/>
        <v>#DIV/0!</v>
      </c>
      <c r="I147" s="1017">
        <f t="shared" si="13"/>
        <v>244</v>
      </c>
      <c r="J147" s="1017">
        <f t="shared" si="13"/>
        <v>153</v>
      </c>
      <c r="K147" s="1034">
        <f t="shared" si="14"/>
        <v>62.704918032786885</v>
      </c>
      <c r="L147" s="100"/>
    </row>
    <row r="148" spans="1:13">
      <c r="A148" s="1095" t="s">
        <v>4509</v>
      </c>
      <c r="B148" s="1023" t="s">
        <v>4510</v>
      </c>
      <c r="C148" s="1024">
        <v>19</v>
      </c>
      <c r="D148" s="1024">
        <v>13</v>
      </c>
      <c r="E148" s="1025">
        <f t="shared" si="11"/>
        <v>68.421052631578945</v>
      </c>
      <c r="F148" s="1024"/>
      <c r="G148" s="1024"/>
      <c r="H148" s="1025" t="e">
        <f t="shared" si="12"/>
        <v>#DIV/0!</v>
      </c>
      <c r="I148" s="1017">
        <f t="shared" si="13"/>
        <v>19</v>
      </c>
      <c r="J148" s="1017">
        <f t="shared" si="13"/>
        <v>13</v>
      </c>
      <c r="K148" s="1034">
        <f t="shared" si="14"/>
        <v>68.421052631578945</v>
      </c>
      <c r="L148" s="100"/>
    </row>
    <row r="149" spans="1:13">
      <c r="A149" s="1095" t="s">
        <v>4283</v>
      </c>
      <c r="B149" s="1023" t="s">
        <v>4284</v>
      </c>
      <c r="C149" s="1024">
        <v>546</v>
      </c>
      <c r="D149" s="1024">
        <v>344</v>
      </c>
      <c r="E149" s="1025">
        <f t="shared" si="11"/>
        <v>63.003663003663</v>
      </c>
      <c r="F149" s="1026">
        <v>2</v>
      </c>
      <c r="G149" s="1026"/>
      <c r="H149" s="1025">
        <f t="shared" si="12"/>
        <v>0</v>
      </c>
      <c r="I149" s="1017">
        <f t="shared" si="13"/>
        <v>548</v>
      </c>
      <c r="J149" s="1017">
        <f t="shared" si="13"/>
        <v>344</v>
      </c>
      <c r="K149" s="1034">
        <f t="shared" si="14"/>
        <v>62.773722627737229</v>
      </c>
      <c r="L149" s="100"/>
    </row>
    <row r="150" spans="1:13">
      <c r="A150" s="1095" t="s">
        <v>538</v>
      </c>
      <c r="B150" s="1023" t="s">
        <v>3005</v>
      </c>
      <c r="C150" s="1024">
        <v>7</v>
      </c>
      <c r="D150" s="1024">
        <v>27</v>
      </c>
      <c r="E150" s="1025">
        <f t="shared" si="11"/>
        <v>385.71428571428572</v>
      </c>
      <c r="F150" s="1026">
        <v>406</v>
      </c>
      <c r="G150" s="1026">
        <v>332</v>
      </c>
      <c r="H150" s="1025">
        <f t="shared" si="12"/>
        <v>81.77339901477832</v>
      </c>
      <c r="I150" s="1017">
        <f t="shared" si="13"/>
        <v>413</v>
      </c>
      <c r="J150" s="1017">
        <f t="shared" si="13"/>
        <v>359</v>
      </c>
      <c r="K150" s="1034">
        <f t="shared" si="14"/>
        <v>86.924939467312342</v>
      </c>
      <c r="L150" s="100"/>
    </row>
    <row r="151" spans="1:13">
      <c r="A151" s="1095" t="s">
        <v>4259</v>
      </c>
      <c r="B151" s="1023" t="s">
        <v>4260</v>
      </c>
      <c r="C151" s="1024">
        <v>52</v>
      </c>
      <c r="D151" s="1024">
        <v>22</v>
      </c>
      <c r="E151" s="1025">
        <f t="shared" si="11"/>
        <v>42.307692307692307</v>
      </c>
      <c r="F151" s="1024"/>
      <c r="G151" s="1024"/>
      <c r="H151" s="1025" t="e">
        <f t="shared" si="12"/>
        <v>#DIV/0!</v>
      </c>
      <c r="I151" s="1017">
        <f t="shared" si="13"/>
        <v>52</v>
      </c>
      <c r="J151" s="1017">
        <f t="shared" si="13"/>
        <v>22</v>
      </c>
      <c r="K151" s="1034">
        <f t="shared" si="14"/>
        <v>42.307692307692307</v>
      </c>
      <c r="L151" s="100"/>
    </row>
    <row r="152" spans="1:13">
      <c r="A152" s="1095" t="s">
        <v>4261</v>
      </c>
      <c r="B152" s="1023" t="s">
        <v>4262</v>
      </c>
      <c r="C152" s="1024">
        <v>2</v>
      </c>
      <c r="D152" s="1024">
        <v>1</v>
      </c>
      <c r="E152" s="1025">
        <f t="shared" si="11"/>
        <v>50</v>
      </c>
      <c r="F152" s="1024"/>
      <c r="G152" s="1024"/>
      <c r="H152" s="1025" t="e">
        <f t="shared" si="12"/>
        <v>#DIV/0!</v>
      </c>
      <c r="I152" s="1017">
        <f t="shared" si="13"/>
        <v>2</v>
      </c>
      <c r="J152" s="1017">
        <f t="shared" si="13"/>
        <v>1</v>
      </c>
      <c r="K152" s="1034">
        <f t="shared" si="14"/>
        <v>50</v>
      </c>
      <c r="L152" s="100"/>
    </row>
    <row r="153" spans="1:13">
      <c r="A153" s="1095" t="s">
        <v>4513</v>
      </c>
      <c r="B153" s="1023" t="s">
        <v>4514</v>
      </c>
      <c r="C153" s="1024">
        <v>2</v>
      </c>
      <c r="D153" s="1024">
        <v>1</v>
      </c>
      <c r="E153" s="1025">
        <f t="shared" si="11"/>
        <v>50</v>
      </c>
      <c r="F153" s="1024"/>
      <c r="G153" s="1024"/>
      <c r="H153" s="1025" t="e">
        <f t="shared" si="12"/>
        <v>#DIV/0!</v>
      </c>
      <c r="I153" s="1017">
        <f t="shared" si="13"/>
        <v>2</v>
      </c>
      <c r="J153" s="1017">
        <f t="shared" si="13"/>
        <v>1</v>
      </c>
      <c r="K153" s="1034">
        <f t="shared" si="14"/>
        <v>50</v>
      </c>
      <c r="L153" s="100"/>
    </row>
    <row r="154" spans="1:13" ht="25.5">
      <c r="A154" s="1095" t="s">
        <v>4515</v>
      </c>
      <c r="B154" s="1023" t="s">
        <v>4516</v>
      </c>
      <c r="C154" s="1024">
        <v>6</v>
      </c>
      <c r="D154" s="1024"/>
      <c r="E154" s="1025">
        <f t="shared" si="11"/>
        <v>0</v>
      </c>
      <c r="F154" s="1024"/>
      <c r="G154" s="1024"/>
      <c r="H154" s="1025" t="e">
        <f t="shared" si="12"/>
        <v>#DIV/0!</v>
      </c>
      <c r="I154" s="1017">
        <f t="shared" si="13"/>
        <v>6</v>
      </c>
      <c r="J154" s="1017">
        <f t="shared" si="13"/>
        <v>0</v>
      </c>
      <c r="K154" s="1034">
        <f t="shared" si="14"/>
        <v>0</v>
      </c>
      <c r="L154" s="100"/>
    </row>
    <row r="155" spans="1:13" ht="25.5">
      <c r="A155" s="1095" t="s">
        <v>4517</v>
      </c>
      <c r="B155" s="1023" t="s">
        <v>4518</v>
      </c>
      <c r="C155" s="1024">
        <v>47</v>
      </c>
      <c r="D155" s="1024">
        <v>19</v>
      </c>
      <c r="E155" s="1025">
        <f t="shared" si="11"/>
        <v>40.425531914893611</v>
      </c>
      <c r="F155" s="1024"/>
      <c r="G155" s="1024"/>
      <c r="H155" s="1025" t="e">
        <f t="shared" si="12"/>
        <v>#DIV/0!</v>
      </c>
      <c r="I155" s="1017">
        <f t="shared" si="13"/>
        <v>47</v>
      </c>
      <c r="J155" s="1017">
        <f t="shared" si="13"/>
        <v>19</v>
      </c>
      <c r="K155" s="1034">
        <f t="shared" si="14"/>
        <v>40.425531914893611</v>
      </c>
      <c r="L155" s="100"/>
    </row>
    <row r="156" spans="1:13" ht="25.5">
      <c r="A156" s="1095" t="s">
        <v>4519</v>
      </c>
      <c r="B156" s="1023" t="s">
        <v>4520</v>
      </c>
      <c r="C156" s="1024">
        <v>21</v>
      </c>
      <c r="D156" s="1024">
        <v>5</v>
      </c>
      <c r="E156" s="1025">
        <f t="shared" si="11"/>
        <v>23.809523809523807</v>
      </c>
      <c r="F156" s="1024"/>
      <c r="G156" s="1024"/>
      <c r="H156" s="1025" t="e">
        <f t="shared" si="12"/>
        <v>#DIV/0!</v>
      </c>
      <c r="I156" s="1017">
        <f t="shared" si="13"/>
        <v>21</v>
      </c>
      <c r="J156" s="1017">
        <f t="shared" si="13"/>
        <v>5</v>
      </c>
      <c r="K156" s="1034">
        <f t="shared" si="14"/>
        <v>23.809523809523807</v>
      </c>
      <c r="L156" s="100"/>
    </row>
    <row r="157" spans="1:13" ht="25.5">
      <c r="A157" s="1095" t="s">
        <v>4521</v>
      </c>
      <c r="B157" s="1023" t="s">
        <v>4522</v>
      </c>
      <c r="C157" s="1024">
        <v>3</v>
      </c>
      <c r="D157" s="1024"/>
      <c r="E157" s="1025">
        <f t="shared" si="11"/>
        <v>0</v>
      </c>
      <c r="F157" s="1024"/>
      <c r="G157" s="1024"/>
      <c r="H157" s="1025" t="e">
        <f t="shared" si="12"/>
        <v>#DIV/0!</v>
      </c>
      <c r="I157" s="1017">
        <f t="shared" si="13"/>
        <v>3</v>
      </c>
      <c r="J157" s="1017">
        <f t="shared" si="13"/>
        <v>0</v>
      </c>
      <c r="K157" s="1034">
        <f t="shared" si="14"/>
        <v>0</v>
      </c>
      <c r="L157" s="100"/>
    </row>
    <row r="158" spans="1:13" ht="38.25">
      <c r="A158" s="1095" t="s">
        <v>4523</v>
      </c>
      <c r="B158" s="1023" t="s">
        <v>4524</v>
      </c>
      <c r="C158" s="1024">
        <v>2</v>
      </c>
      <c r="D158" s="1024"/>
      <c r="E158" s="1025">
        <f t="shared" si="11"/>
        <v>0</v>
      </c>
      <c r="F158" s="1024"/>
      <c r="G158" s="1024"/>
      <c r="H158" s="1025" t="e">
        <f t="shared" si="12"/>
        <v>#DIV/0!</v>
      </c>
      <c r="I158" s="1017">
        <f t="shared" si="13"/>
        <v>2</v>
      </c>
      <c r="J158" s="1017">
        <f t="shared" si="13"/>
        <v>0</v>
      </c>
      <c r="K158" s="1034">
        <f t="shared" si="14"/>
        <v>0</v>
      </c>
      <c r="L158" s="100"/>
    </row>
    <row r="159" spans="1:13">
      <c r="A159" s="1095" t="s">
        <v>2294</v>
      </c>
      <c r="B159" s="1023" t="s">
        <v>2295</v>
      </c>
      <c r="C159" s="1024">
        <v>7</v>
      </c>
      <c r="D159" s="1024"/>
      <c r="E159" s="1025">
        <f t="shared" si="11"/>
        <v>0</v>
      </c>
      <c r="F159" s="1024"/>
      <c r="G159" s="1024"/>
      <c r="H159" s="1025" t="e">
        <f t="shared" si="12"/>
        <v>#DIV/0!</v>
      </c>
      <c r="I159" s="1017">
        <f t="shared" si="13"/>
        <v>7</v>
      </c>
      <c r="J159" s="1017">
        <f t="shared" si="13"/>
        <v>0</v>
      </c>
      <c r="K159" s="1034">
        <f t="shared" si="14"/>
        <v>0</v>
      </c>
      <c r="L159" s="100"/>
    </row>
    <row r="160" spans="1:13">
      <c r="A160" s="1095" t="s">
        <v>1983</v>
      </c>
      <c r="B160" s="1023" t="s">
        <v>4908</v>
      </c>
      <c r="C160" s="1024">
        <v>31</v>
      </c>
      <c r="D160" s="1024">
        <v>21</v>
      </c>
      <c r="E160" s="1025">
        <f t="shared" si="11"/>
        <v>67.741935483870961</v>
      </c>
      <c r="F160" s="1026">
        <v>175</v>
      </c>
      <c r="G160" s="1026">
        <v>133</v>
      </c>
      <c r="H160" s="1025">
        <f t="shared" si="12"/>
        <v>76</v>
      </c>
      <c r="I160" s="1017">
        <f t="shared" si="13"/>
        <v>206</v>
      </c>
      <c r="J160" s="1017">
        <f t="shared" si="13"/>
        <v>154</v>
      </c>
      <c r="K160" s="1034">
        <f t="shared" si="14"/>
        <v>74.757281553398059</v>
      </c>
      <c r="L160" s="100"/>
    </row>
    <row r="161" spans="1:12" ht="25.5">
      <c r="A161" s="1095" t="s">
        <v>1854</v>
      </c>
      <c r="B161" s="1023" t="s">
        <v>4525</v>
      </c>
      <c r="C161" s="1024"/>
      <c r="D161" s="1024"/>
      <c r="E161" s="1025" t="e">
        <f t="shared" si="11"/>
        <v>#DIV/0!</v>
      </c>
      <c r="F161" s="1026">
        <v>148</v>
      </c>
      <c r="G161" s="1026">
        <v>73</v>
      </c>
      <c r="H161" s="1025">
        <f t="shared" si="12"/>
        <v>49.324324324324323</v>
      </c>
      <c r="I161" s="1017">
        <f t="shared" si="13"/>
        <v>148</v>
      </c>
      <c r="J161" s="1017">
        <f t="shared" si="13"/>
        <v>73</v>
      </c>
      <c r="K161" s="1034">
        <f t="shared" si="14"/>
        <v>49.324324324324323</v>
      </c>
      <c r="L161" s="100"/>
    </row>
    <row r="162" spans="1:12">
      <c r="A162" s="1095" t="s">
        <v>1856</v>
      </c>
      <c r="B162" s="1023" t="s">
        <v>2296</v>
      </c>
      <c r="C162" s="1024"/>
      <c r="D162" s="1024">
        <v>2</v>
      </c>
      <c r="E162" s="1025" t="e">
        <f t="shared" si="11"/>
        <v>#DIV/0!</v>
      </c>
      <c r="F162" s="1026">
        <v>135</v>
      </c>
      <c r="G162" s="1026">
        <v>301</v>
      </c>
      <c r="H162" s="1025">
        <f t="shared" si="12"/>
        <v>222.96296296296299</v>
      </c>
      <c r="I162" s="1017">
        <f t="shared" si="13"/>
        <v>135</v>
      </c>
      <c r="J162" s="1017">
        <f t="shared" si="13"/>
        <v>303</v>
      </c>
      <c r="K162" s="1034">
        <f t="shared" si="14"/>
        <v>224.44444444444446</v>
      </c>
      <c r="L162" s="100"/>
    </row>
    <row r="163" spans="1:12">
      <c r="A163" s="1095" t="s">
        <v>4526</v>
      </c>
      <c r="B163" s="1023" t="s">
        <v>4527</v>
      </c>
      <c r="C163" s="1024">
        <v>169</v>
      </c>
      <c r="D163" s="1024">
        <v>103</v>
      </c>
      <c r="E163" s="1025">
        <f t="shared" si="11"/>
        <v>60.946745562130175</v>
      </c>
      <c r="F163" s="1026">
        <v>22</v>
      </c>
      <c r="G163" s="1026">
        <v>19</v>
      </c>
      <c r="H163" s="1025">
        <f t="shared" si="12"/>
        <v>86.36363636363636</v>
      </c>
      <c r="I163" s="1017">
        <f t="shared" si="13"/>
        <v>191</v>
      </c>
      <c r="J163" s="1017">
        <f t="shared" si="13"/>
        <v>122</v>
      </c>
      <c r="K163" s="1034">
        <f t="shared" si="14"/>
        <v>63.874345549738223</v>
      </c>
      <c r="L163" s="100"/>
    </row>
    <row r="164" spans="1:12">
      <c r="A164" s="1095" t="s">
        <v>4173</v>
      </c>
      <c r="B164" s="1023" t="s">
        <v>4528</v>
      </c>
      <c r="C164" s="1024">
        <v>10</v>
      </c>
      <c r="D164" s="1024">
        <v>1</v>
      </c>
      <c r="E164" s="1025">
        <f t="shared" si="11"/>
        <v>10</v>
      </c>
      <c r="F164" s="1026">
        <v>112</v>
      </c>
      <c r="G164" s="1026">
        <v>65</v>
      </c>
      <c r="H164" s="1025">
        <f t="shared" si="12"/>
        <v>58.035714285714292</v>
      </c>
      <c r="I164" s="1017">
        <f t="shared" si="13"/>
        <v>122</v>
      </c>
      <c r="J164" s="1017">
        <f t="shared" si="13"/>
        <v>66</v>
      </c>
      <c r="K164" s="1034">
        <f t="shared" si="14"/>
        <v>54.098360655737707</v>
      </c>
      <c r="L164" s="100"/>
    </row>
    <row r="165" spans="1:12">
      <c r="A165" s="1095" t="s">
        <v>845</v>
      </c>
      <c r="B165" s="1023" t="s">
        <v>846</v>
      </c>
      <c r="C165" s="1024">
        <v>20</v>
      </c>
      <c r="D165" s="1024">
        <v>33</v>
      </c>
      <c r="E165" s="1025">
        <f t="shared" si="11"/>
        <v>165</v>
      </c>
      <c r="F165" s="1026">
        <v>204</v>
      </c>
      <c r="G165" s="1026"/>
      <c r="H165" s="1025">
        <f t="shared" si="12"/>
        <v>0</v>
      </c>
      <c r="I165" s="1017">
        <f t="shared" si="13"/>
        <v>224</v>
      </c>
      <c r="J165" s="1017">
        <f t="shared" si="13"/>
        <v>33</v>
      </c>
      <c r="K165" s="1034">
        <f t="shared" si="14"/>
        <v>14.732142857142858</v>
      </c>
      <c r="L165" s="100"/>
    </row>
    <row r="166" spans="1:12">
      <c r="A166" s="1095" t="s">
        <v>847</v>
      </c>
      <c r="B166" s="1023" t="s">
        <v>848</v>
      </c>
      <c r="C166" s="1024">
        <v>117</v>
      </c>
      <c r="D166" s="1024">
        <v>88</v>
      </c>
      <c r="E166" s="1025">
        <f t="shared" si="11"/>
        <v>75.213675213675216</v>
      </c>
      <c r="F166" s="1026"/>
      <c r="G166" s="1026"/>
      <c r="H166" s="1025" t="e">
        <f t="shared" si="12"/>
        <v>#DIV/0!</v>
      </c>
      <c r="I166" s="1017">
        <f t="shared" si="13"/>
        <v>117</v>
      </c>
      <c r="J166" s="1017">
        <f t="shared" si="13"/>
        <v>88</v>
      </c>
      <c r="K166" s="1034">
        <f t="shared" si="14"/>
        <v>75.213675213675216</v>
      </c>
      <c r="L166" s="100"/>
    </row>
    <row r="167" spans="1:12" ht="25.5">
      <c r="A167" s="1095" t="s">
        <v>849</v>
      </c>
      <c r="B167" s="1023" t="s">
        <v>850</v>
      </c>
      <c r="C167" s="1024">
        <v>2</v>
      </c>
      <c r="D167" s="1024"/>
      <c r="E167" s="1025">
        <f t="shared" si="11"/>
        <v>0</v>
      </c>
      <c r="F167" s="1026">
        <v>1536</v>
      </c>
      <c r="G167" s="1026">
        <v>819</v>
      </c>
      <c r="H167" s="1025">
        <f t="shared" si="12"/>
        <v>53.3203125</v>
      </c>
      <c r="I167" s="1017">
        <f t="shared" si="13"/>
        <v>1538</v>
      </c>
      <c r="J167" s="1017">
        <f t="shared" si="13"/>
        <v>819</v>
      </c>
      <c r="K167" s="1034">
        <f t="shared" si="14"/>
        <v>53.250975292587775</v>
      </c>
      <c r="L167" s="100"/>
    </row>
    <row r="168" spans="1:12" ht="25.5">
      <c r="A168" s="1095" t="s">
        <v>4273</v>
      </c>
      <c r="B168" s="1023" t="s">
        <v>4274</v>
      </c>
      <c r="C168" s="1024">
        <v>2</v>
      </c>
      <c r="D168" s="1024">
        <v>8</v>
      </c>
      <c r="E168" s="1025">
        <f t="shared" si="11"/>
        <v>400</v>
      </c>
      <c r="F168" s="1024"/>
      <c r="G168" s="1024"/>
      <c r="H168" s="1025" t="e">
        <f t="shared" si="12"/>
        <v>#DIV/0!</v>
      </c>
      <c r="I168" s="1017">
        <f t="shared" ref="I168:J199" si="15">C168+F168</f>
        <v>2</v>
      </c>
      <c r="J168" s="1017">
        <f t="shared" si="15"/>
        <v>8</v>
      </c>
      <c r="K168" s="1034">
        <f t="shared" si="14"/>
        <v>400</v>
      </c>
      <c r="L168" s="100"/>
    </row>
    <row r="169" spans="1:12" ht="25.5">
      <c r="A169" s="1095" t="s">
        <v>4275</v>
      </c>
      <c r="B169" s="1023" t="s">
        <v>4276</v>
      </c>
      <c r="C169" s="1024">
        <v>5</v>
      </c>
      <c r="D169" s="1024">
        <v>8</v>
      </c>
      <c r="E169" s="1025">
        <f t="shared" si="11"/>
        <v>160</v>
      </c>
      <c r="F169" s="1026">
        <v>6</v>
      </c>
      <c r="G169" s="1026"/>
      <c r="H169" s="1025">
        <f t="shared" si="12"/>
        <v>0</v>
      </c>
      <c r="I169" s="1017">
        <f t="shared" si="15"/>
        <v>11</v>
      </c>
      <c r="J169" s="1017">
        <f t="shared" si="15"/>
        <v>8</v>
      </c>
      <c r="K169" s="1034">
        <f t="shared" si="14"/>
        <v>72.727272727272734</v>
      </c>
      <c r="L169" s="100"/>
    </row>
    <row r="170" spans="1:12" ht="25.5">
      <c r="A170" s="1095" t="s">
        <v>1645</v>
      </c>
      <c r="B170" s="1023" t="s">
        <v>1964</v>
      </c>
      <c r="C170" s="1024">
        <v>77</v>
      </c>
      <c r="D170" s="1024">
        <v>51</v>
      </c>
      <c r="E170" s="1025">
        <f t="shared" si="11"/>
        <v>66.233766233766232</v>
      </c>
      <c r="F170" s="1026">
        <v>79</v>
      </c>
      <c r="G170" s="1026">
        <v>15</v>
      </c>
      <c r="H170" s="1025">
        <f t="shared" si="12"/>
        <v>18.9873417721519</v>
      </c>
      <c r="I170" s="1017">
        <f t="shared" si="15"/>
        <v>156</v>
      </c>
      <c r="J170" s="1017">
        <f t="shared" si="15"/>
        <v>66</v>
      </c>
      <c r="K170" s="1034">
        <f t="shared" si="14"/>
        <v>42.307692307692307</v>
      </c>
      <c r="L170" s="100"/>
    </row>
    <row r="171" spans="1:12" ht="25.5">
      <c r="A171" s="1095" t="s">
        <v>4277</v>
      </c>
      <c r="B171" s="1023" t="s">
        <v>4278</v>
      </c>
      <c r="C171" s="1024">
        <v>1</v>
      </c>
      <c r="D171" s="1024">
        <v>8</v>
      </c>
      <c r="E171" s="1025">
        <f t="shared" si="11"/>
        <v>800</v>
      </c>
      <c r="F171" s="1024"/>
      <c r="G171" s="1024"/>
      <c r="H171" s="1025" t="e">
        <f t="shared" si="12"/>
        <v>#DIV/0!</v>
      </c>
      <c r="I171" s="1017">
        <f t="shared" si="15"/>
        <v>1</v>
      </c>
      <c r="J171" s="1017">
        <f t="shared" si="15"/>
        <v>8</v>
      </c>
      <c r="K171" s="1034">
        <f t="shared" si="14"/>
        <v>800</v>
      </c>
      <c r="L171" s="100"/>
    </row>
    <row r="172" spans="1:12" ht="38.25">
      <c r="A172" s="1095" t="s">
        <v>1647</v>
      </c>
      <c r="B172" s="1023" t="s">
        <v>4279</v>
      </c>
      <c r="C172" s="1024">
        <v>276</v>
      </c>
      <c r="D172" s="1024">
        <v>135</v>
      </c>
      <c r="E172" s="1025">
        <f t="shared" si="11"/>
        <v>48.913043478260867</v>
      </c>
      <c r="F172" s="1026">
        <v>1105</v>
      </c>
      <c r="G172" s="1026">
        <v>258</v>
      </c>
      <c r="H172" s="1025">
        <f t="shared" si="12"/>
        <v>23.348416289592759</v>
      </c>
      <c r="I172" s="1017">
        <f t="shared" si="15"/>
        <v>1381</v>
      </c>
      <c r="J172" s="1017">
        <f t="shared" si="15"/>
        <v>393</v>
      </c>
      <c r="K172" s="1034">
        <f t="shared" si="14"/>
        <v>28.457639391745111</v>
      </c>
      <c r="L172" s="100"/>
    </row>
    <row r="173" spans="1:12" ht="25.5">
      <c r="A173" s="1095" t="s">
        <v>4184</v>
      </c>
      <c r="B173" s="1023" t="s">
        <v>4280</v>
      </c>
      <c r="C173" s="1024">
        <v>282</v>
      </c>
      <c r="D173" s="1024">
        <v>335</v>
      </c>
      <c r="E173" s="1025">
        <f t="shared" si="11"/>
        <v>118.79432624113475</v>
      </c>
      <c r="F173" s="1026">
        <v>19025</v>
      </c>
      <c r="G173" s="1026">
        <v>10817</v>
      </c>
      <c r="H173" s="1025">
        <f t="shared" si="12"/>
        <v>56.856767411300922</v>
      </c>
      <c r="I173" s="1017">
        <f t="shared" si="15"/>
        <v>19307</v>
      </c>
      <c r="J173" s="1017">
        <f t="shared" si="15"/>
        <v>11152</v>
      </c>
      <c r="K173" s="1034">
        <f t="shared" si="14"/>
        <v>57.761433676904751</v>
      </c>
      <c r="L173" s="100"/>
    </row>
    <row r="174" spans="1:12" ht="25.5">
      <c r="A174" s="1111" t="s">
        <v>4186</v>
      </c>
      <c r="B174" s="1023" t="s">
        <v>3475</v>
      </c>
      <c r="C174" s="1024">
        <v>1</v>
      </c>
      <c r="D174" s="1024">
        <v>3</v>
      </c>
      <c r="E174" s="1025">
        <f t="shared" si="11"/>
        <v>300</v>
      </c>
      <c r="F174" s="1026">
        <v>599</v>
      </c>
      <c r="G174" s="1026">
        <v>594</v>
      </c>
      <c r="H174" s="1025">
        <f t="shared" si="12"/>
        <v>99.165275459098496</v>
      </c>
      <c r="I174" s="1017">
        <f t="shared" si="15"/>
        <v>600</v>
      </c>
      <c r="J174" s="1017">
        <f t="shared" si="15"/>
        <v>597</v>
      </c>
      <c r="K174" s="1034">
        <f t="shared" si="14"/>
        <v>99.5</v>
      </c>
      <c r="L174" s="100"/>
    </row>
    <row r="175" spans="1:12" ht="25.5">
      <c r="A175" s="1095" t="s">
        <v>1649</v>
      </c>
      <c r="B175" s="1023" t="s">
        <v>524</v>
      </c>
      <c r="C175" s="1024">
        <v>355</v>
      </c>
      <c r="D175" s="1024">
        <v>255</v>
      </c>
      <c r="E175" s="1025">
        <f t="shared" si="11"/>
        <v>71.83098591549296</v>
      </c>
      <c r="F175" s="1026">
        <v>10852</v>
      </c>
      <c r="G175" s="1026">
        <v>7640</v>
      </c>
      <c r="H175" s="1025">
        <f t="shared" si="12"/>
        <v>70.401769259122744</v>
      </c>
      <c r="I175" s="1017">
        <f t="shared" si="15"/>
        <v>11207</v>
      </c>
      <c r="J175" s="1017">
        <f t="shared" si="15"/>
        <v>7895</v>
      </c>
      <c r="K175" s="1034">
        <f t="shared" si="14"/>
        <v>70.447042027304363</v>
      </c>
      <c r="L175" s="100"/>
    </row>
    <row r="176" spans="1:12" ht="25.5">
      <c r="A176" s="1095" t="s">
        <v>525</v>
      </c>
      <c r="B176" s="1023" t="s">
        <v>526</v>
      </c>
      <c r="C176" s="1024">
        <v>578</v>
      </c>
      <c r="D176" s="1024">
        <v>501</v>
      </c>
      <c r="E176" s="1025">
        <f t="shared" si="11"/>
        <v>86.678200692041514</v>
      </c>
      <c r="F176" s="1026">
        <v>13709</v>
      </c>
      <c r="G176" s="1026">
        <v>9504</v>
      </c>
      <c r="H176" s="1025">
        <f t="shared" si="12"/>
        <v>69.326719673207378</v>
      </c>
      <c r="I176" s="1017">
        <f t="shared" si="15"/>
        <v>14287</v>
      </c>
      <c r="J176" s="1017">
        <f t="shared" si="15"/>
        <v>10005</v>
      </c>
      <c r="K176" s="1034">
        <f t="shared" si="14"/>
        <v>70.028697417232451</v>
      </c>
      <c r="L176" s="100"/>
    </row>
    <row r="177" spans="1:11" ht="38.25">
      <c r="A177" s="1095" t="s">
        <v>527</v>
      </c>
      <c r="B177" s="1023" t="s">
        <v>528</v>
      </c>
      <c r="C177" s="1024">
        <v>695</v>
      </c>
      <c r="D177" s="1024">
        <v>385</v>
      </c>
      <c r="E177" s="1025">
        <f t="shared" si="11"/>
        <v>55.39568345323741</v>
      </c>
      <c r="F177" s="1026">
        <v>16662</v>
      </c>
      <c r="G177" s="1026">
        <v>7756</v>
      </c>
      <c r="H177" s="1025">
        <f t="shared" si="12"/>
        <v>46.549033729444247</v>
      </c>
      <c r="I177" s="1017">
        <f t="shared" si="15"/>
        <v>17357</v>
      </c>
      <c r="J177" s="1017">
        <f t="shared" si="15"/>
        <v>8141</v>
      </c>
      <c r="K177" s="1034">
        <f t="shared" si="14"/>
        <v>46.903266693553029</v>
      </c>
    </row>
    <row r="178" spans="1:11">
      <c r="A178" s="1095" t="s">
        <v>4190</v>
      </c>
      <c r="B178" s="1023" t="s">
        <v>100</v>
      </c>
      <c r="C178" s="1024">
        <v>15</v>
      </c>
      <c r="D178" s="1024">
        <v>15</v>
      </c>
      <c r="E178" s="1025">
        <f t="shared" si="11"/>
        <v>100</v>
      </c>
      <c r="F178" s="1026">
        <v>4795</v>
      </c>
      <c r="G178" s="1026">
        <v>4123</v>
      </c>
      <c r="H178" s="1025">
        <f t="shared" si="12"/>
        <v>85.985401459854018</v>
      </c>
      <c r="I178" s="1017">
        <f t="shared" si="15"/>
        <v>4810</v>
      </c>
      <c r="J178" s="1017">
        <f t="shared" si="15"/>
        <v>4138</v>
      </c>
      <c r="K178" s="1034">
        <f t="shared" si="14"/>
        <v>86.029106029106032</v>
      </c>
    </row>
    <row r="179" spans="1:11" ht="25.5">
      <c r="A179" s="1095" t="s">
        <v>4192</v>
      </c>
      <c r="B179" s="1023" t="s">
        <v>4529</v>
      </c>
      <c r="C179" s="1024">
        <v>1</v>
      </c>
      <c r="D179" s="1024"/>
      <c r="E179" s="1025">
        <f t="shared" si="11"/>
        <v>0</v>
      </c>
      <c r="F179" s="1026">
        <v>3</v>
      </c>
      <c r="G179" s="1026"/>
      <c r="H179" s="1025">
        <f t="shared" si="12"/>
        <v>0</v>
      </c>
      <c r="I179" s="1017">
        <f t="shared" si="15"/>
        <v>4</v>
      </c>
      <c r="J179" s="1017">
        <f t="shared" si="15"/>
        <v>0</v>
      </c>
      <c r="K179" s="1034">
        <f t="shared" si="14"/>
        <v>0</v>
      </c>
    </row>
    <row r="180" spans="1:11" ht="25.5">
      <c r="A180" s="1095" t="s">
        <v>4194</v>
      </c>
      <c r="B180" s="1023" t="s">
        <v>4281</v>
      </c>
      <c r="C180" s="1024"/>
      <c r="D180" s="1024"/>
      <c r="E180" s="1025" t="e">
        <f t="shared" si="11"/>
        <v>#DIV/0!</v>
      </c>
      <c r="F180" s="1026">
        <v>1761</v>
      </c>
      <c r="G180" s="1026">
        <v>631</v>
      </c>
      <c r="H180" s="1025">
        <f t="shared" si="12"/>
        <v>35.831913685406022</v>
      </c>
      <c r="I180" s="1017">
        <f t="shared" si="15"/>
        <v>1761</v>
      </c>
      <c r="J180" s="1017">
        <f t="shared" si="15"/>
        <v>631</v>
      </c>
      <c r="K180" s="1034">
        <f t="shared" si="14"/>
        <v>35.831913685406022</v>
      </c>
    </row>
    <row r="181" spans="1:11" ht="25.5">
      <c r="A181" s="1095" t="s">
        <v>4201</v>
      </c>
      <c r="B181" s="1023" t="s">
        <v>4530</v>
      </c>
      <c r="C181" s="1024">
        <v>19</v>
      </c>
      <c r="D181" s="1024">
        <v>3</v>
      </c>
      <c r="E181" s="1025">
        <f t="shared" si="11"/>
        <v>15.789473684210526</v>
      </c>
      <c r="F181" s="1026">
        <v>8622</v>
      </c>
      <c r="G181" s="1026">
        <v>2900</v>
      </c>
      <c r="H181" s="1025">
        <f t="shared" si="12"/>
        <v>33.634887497100443</v>
      </c>
      <c r="I181" s="1017">
        <f t="shared" si="15"/>
        <v>8641</v>
      </c>
      <c r="J181" s="1017">
        <f t="shared" si="15"/>
        <v>2903</v>
      </c>
      <c r="K181" s="1034">
        <f t="shared" si="14"/>
        <v>33.595648651776415</v>
      </c>
    </row>
    <row r="182" spans="1:11">
      <c r="A182" s="1187" t="s">
        <v>4533</v>
      </c>
      <c r="B182" s="1023" t="s">
        <v>4534</v>
      </c>
      <c r="C182" s="1024">
        <v>1</v>
      </c>
      <c r="D182" s="1024"/>
      <c r="E182" s="1025">
        <f t="shared" si="11"/>
        <v>0</v>
      </c>
      <c r="F182" s="1026">
        <v>1</v>
      </c>
      <c r="G182" s="1026"/>
      <c r="H182" s="1025">
        <f t="shared" si="12"/>
        <v>0</v>
      </c>
      <c r="I182" s="1017">
        <f t="shared" si="15"/>
        <v>2</v>
      </c>
      <c r="J182" s="1017">
        <f t="shared" si="15"/>
        <v>0</v>
      </c>
      <c r="K182" s="1034">
        <f t="shared" si="14"/>
        <v>0</v>
      </c>
    </row>
    <row r="183" spans="1:11" ht="25.5">
      <c r="A183" s="1187" t="s">
        <v>4535</v>
      </c>
      <c r="B183" s="1023" t="s">
        <v>4536</v>
      </c>
      <c r="C183" s="1024"/>
      <c r="D183" s="1024"/>
      <c r="E183" s="1025" t="e">
        <f t="shared" si="11"/>
        <v>#DIV/0!</v>
      </c>
      <c r="F183" s="1026">
        <v>2</v>
      </c>
      <c r="G183" s="1026"/>
      <c r="H183" s="1025">
        <f t="shared" si="12"/>
        <v>0</v>
      </c>
      <c r="I183" s="1017">
        <f t="shared" si="15"/>
        <v>2</v>
      </c>
      <c r="J183" s="1017">
        <f t="shared" si="15"/>
        <v>0</v>
      </c>
      <c r="K183" s="1034">
        <f t="shared" si="14"/>
        <v>0</v>
      </c>
    </row>
    <row r="184" spans="1:11">
      <c r="A184" s="1187" t="s">
        <v>104</v>
      </c>
      <c r="B184" s="1023" t="s">
        <v>4537</v>
      </c>
      <c r="C184" s="1024"/>
      <c r="D184" s="1024"/>
      <c r="E184" s="1025" t="e">
        <f t="shared" si="11"/>
        <v>#DIV/0!</v>
      </c>
      <c r="F184" s="1026">
        <v>2</v>
      </c>
      <c r="G184" s="1026"/>
      <c r="H184" s="1025">
        <f t="shared" si="12"/>
        <v>0</v>
      </c>
      <c r="I184" s="1017">
        <f t="shared" si="15"/>
        <v>2</v>
      </c>
      <c r="J184" s="1017">
        <f t="shared" si="15"/>
        <v>0</v>
      </c>
      <c r="K184" s="1034">
        <f t="shared" si="14"/>
        <v>0</v>
      </c>
    </row>
    <row r="185" spans="1:11">
      <c r="A185" s="1187" t="s">
        <v>2785</v>
      </c>
      <c r="B185" s="1023" t="s">
        <v>2786</v>
      </c>
      <c r="C185" s="1024">
        <v>4</v>
      </c>
      <c r="D185" s="1024"/>
      <c r="E185" s="1025">
        <f t="shared" si="11"/>
        <v>0</v>
      </c>
      <c r="F185" s="1026">
        <v>2</v>
      </c>
      <c r="G185" s="1026"/>
      <c r="H185" s="1025">
        <f t="shared" si="12"/>
        <v>0</v>
      </c>
      <c r="I185" s="1017">
        <f t="shared" si="15"/>
        <v>6</v>
      </c>
      <c r="J185" s="1017">
        <f t="shared" si="15"/>
        <v>0</v>
      </c>
      <c r="K185" s="1034">
        <f t="shared" si="14"/>
        <v>0</v>
      </c>
    </row>
    <row r="186" spans="1:11">
      <c r="A186" s="1187" t="s">
        <v>2473</v>
      </c>
      <c r="B186" s="1023" t="s">
        <v>2474</v>
      </c>
      <c r="C186" s="1024">
        <v>1</v>
      </c>
      <c r="D186" s="1024"/>
      <c r="E186" s="1025">
        <f t="shared" si="11"/>
        <v>0</v>
      </c>
      <c r="F186" s="1026"/>
      <c r="G186" s="1026"/>
      <c r="H186" s="1025" t="e">
        <f t="shared" si="12"/>
        <v>#DIV/0!</v>
      </c>
      <c r="I186" s="1017">
        <f t="shared" si="15"/>
        <v>1</v>
      </c>
      <c r="J186" s="1017">
        <f t="shared" si="15"/>
        <v>0</v>
      </c>
      <c r="K186" s="1034">
        <f t="shared" si="14"/>
        <v>0</v>
      </c>
    </row>
    <row r="187" spans="1:11" ht="25.5">
      <c r="A187" s="1187" t="s">
        <v>2788</v>
      </c>
      <c r="B187" s="1023" t="s">
        <v>2789</v>
      </c>
      <c r="C187" s="1024">
        <v>2</v>
      </c>
      <c r="D187" s="1024"/>
      <c r="E187" s="1025">
        <f t="shared" si="11"/>
        <v>0</v>
      </c>
      <c r="F187" s="1026"/>
      <c r="G187" s="1026"/>
      <c r="H187" s="1025" t="e">
        <f t="shared" si="12"/>
        <v>#DIV/0!</v>
      </c>
      <c r="I187" s="1017">
        <f t="shared" si="15"/>
        <v>2</v>
      </c>
      <c r="J187" s="1017">
        <f t="shared" si="15"/>
        <v>0</v>
      </c>
      <c r="K187" s="1034">
        <f t="shared" si="14"/>
        <v>0</v>
      </c>
    </row>
    <row r="188" spans="1:11" ht="25.5">
      <c r="A188" s="1187" t="s">
        <v>2790</v>
      </c>
      <c r="B188" s="1023" t="s">
        <v>2791</v>
      </c>
      <c r="C188" s="1024">
        <v>12</v>
      </c>
      <c r="D188" s="1024"/>
      <c r="E188" s="1025">
        <f t="shared" si="11"/>
        <v>0</v>
      </c>
      <c r="F188" s="1026"/>
      <c r="G188" s="1026"/>
      <c r="H188" s="1025" t="e">
        <f t="shared" si="12"/>
        <v>#DIV/0!</v>
      </c>
      <c r="I188" s="1017">
        <f t="shared" si="15"/>
        <v>12</v>
      </c>
      <c r="J188" s="1017">
        <f t="shared" si="15"/>
        <v>0</v>
      </c>
      <c r="K188" s="1034">
        <f t="shared" si="14"/>
        <v>0</v>
      </c>
    </row>
    <row r="189" spans="1:11">
      <c r="A189" s="1187" t="s">
        <v>2797</v>
      </c>
      <c r="B189" s="1023" t="s">
        <v>2798</v>
      </c>
      <c r="C189" s="1024">
        <v>1</v>
      </c>
      <c r="D189" s="1024"/>
      <c r="E189" s="1025">
        <f t="shared" si="11"/>
        <v>0</v>
      </c>
      <c r="F189" s="1026">
        <v>30</v>
      </c>
      <c r="G189" s="1026">
        <v>14</v>
      </c>
      <c r="H189" s="1025">
        <f t="shared" si="12"/>
        <v>46.666666666666664</v>
      </c>
      <c r="I189" s="1017">
        <f t="shared" si="15"/>
        <v>31</v>
      </c>
      <c r="J189" s="1017">
        <f t="shared" si="15"/>
        <v>14</v>
      </c>
      <c r="K189" s="1034">
        <f t="shared" si="14"/>
        <v>45.161290322580641</v>
      </c>
    </row>
    <row r="190" spans="1:11">
      <c r="A190" s="1187" t="s">
        <v>531</v>
      </c>
      <c r="B190" s="1023" t="s">
        <v>532</v>
      </c>
      <c r="C190" s="1024">
        <v>6</v>
      </c>
      <c r="D190" s="1024">
        <v>8</v>
      </c>
      <c r="E190" s="1025">
        <f t="shared" si="11"/>
        <v>133.33333333333331</v>
      </c>
      <c r="F190" s="1026">
        <v>5132</v>
      </c>
      <c r="G190" s="1026">
        <v>4996</v>
      </c>
      <c r="H190" s="1025">
        <f t="shared" si="12"/>
        <v>97.349961028838663</v>
      </c>
      <c r="I190" s="1017">
        <f t="shared" si="15"/>
        <v>5138</v>
      </c>
      <c r="J190" s="1017">
        <f t="shared" si="15"/>
        <v>5004</v>
      </c>
      <c r="K190" s="1034">
        <f t="shared" si="14"/>
        <v>97.391981315687033</v>
      </c>
    </row>
    <row r="191" spans="1:11">
      <c r="A191" s="1187" t="s">
        <v>2799</v>
      </c>
      <c r="B191" s="1023" t="s">
        <v>2800</v>
      </c>
      <c r="C191" s="1024"/>
      <c r="D191" s="1024"/>
      <c r="E191" s="1025" t="e">
        <f t="shared" si="11"/>
        <v>#DIV/0!</v>
      </c>
      <c r="F191" s="1026">
        <v>4</v>
      </c>
      <c r="G191" s="1026">
        <v>2</v>
      </c>
      <c r="H191" s="1025">
        <f t="shared" si="12"/>
        <v>50</v>
      </c>
      <c r="I191" s="1017">
        <f t="shared" si="15"/>
        <v>4</v>
      </c>
      <c r="J191" s="1017">
        <f t="shared" si="15"/>
        <v>2</v>
      </c>
      <c r="K191" s="1034">
        <f t="shared" si="14"/>
        <v>50</v>
      </c>
    </row>
    <row r="192" spans="1:11" ht="25.5">
      <c r="A192" s="1095" t="s">
        <v>124</v>
      </c>
      <c r="B192" s="1023" t="s">
        <v>125</v>
      </c>
      <c r="C192" s="1024">
        <v>34</v>
      </c>
      <c r="D192" s="1024">
        <v>8</v>
      </c>
      <c r="E192" s="1025">
        <f t="shared" si="11"/>
        <v>23.52941176470588</v>
      </c>
      <c r="F192" s="1026"/>
      <c r="G192" s="1026"/>
      <c r="H192" s="1025" t="e">
        <f t="shared" si="12"/>
        <v>#DIV/0!</v>
      </c>
      <c r="I192" s="1017">
        <f t="shared" si="15"/>
        <v>34</v>
      </c>
      <c r="J192" s="1017">
        <f t="shared" si="15"/>
        <v>8</v>
      </c>
      <c r="K192" s="1034">
        <f t="shared" si="14"/>
        <v>23.52941176470588</v>
      </c>
    </row>
    <row r="193" spans="1:11">
      <c r="A193" s="1187" t="s">
        <v>4212</v>
      </c>
      <c r="B193" s="1023" t="s">
        <v>2801</v>
      </c>
      <c r="C193" s="1024">
        <v>2</v>
      </c>
      <c r="D193" s="1024">
        <v>1</v>
      </c>
      <c r="E193" s="1025">
        <f t="shared" si="11"/>
        <v>50</v>
      </c>
      <c r="F193" s="1026"/>
      <c r="G193" s="1026"/>
      <c r="H193" s="1025" t="e">
        <f t="shared" si="12"/>
        <v>#DIV/0!</v>
      </c>
      <c r="I193" s="1017">
        <f t="shared" si="15"/>
        <v>2</v>
      </c>
      <c r="J193" s="1017">
        <f t="shared" si="15"/>
        <v>1</v>
      </c>
      <c r="K193" s="1034">
        <f t="shared" si="14"/>
        <v>50</v>
      </c>
    </row>
    <row r="194" spans="1:11">
      <c r="A194" s="1187" t="s">
        <v>2802</v>
      </c>
      <c r="B194" s="1023" t="s">
        <v>2803</v>
      </c>
      <c r="C194" s="1024">
        <v>1</v>
      </c>
      <c r="D194" s="1024">
        <v>2</v>
      </c>
      <c r="E194" s="1025">
        <f t="shared" si="11"/>
        <v>200</v>
      </c>
      <c r="F194" s="1026">
        <v>77</v>
      </c>
      <c r="G194" s="1026">
        <v>25</v>
      </c>
      <c r="H194" s="1025">
        <f t="shared" si="12"/>
        <v>32.467532467532465</v>
      </c>
      <c r="I194" s="1017">
        <f t="shared" si="15"/>
        <v>78</v>
      </c>
      <c r="J194" s="1017">
        <f t="shared" si="15"/>
        <v>27</v>
      </c>
      <c r="K194" s="1034">
        <f t="shared" si="14"/>
        <v>34.615384615384613</v>
      </c>
    </row>
    <row r="195" spans="1:11">
      <c r="A195" s="1187" t="s">
        <v>2804</v>
      </c>
      <c r="B195" s="1023" t="s">
        <v>2805</v>
      </c>
      <c r="C195" s="1024">
        <v>6</v>
      </c>
      <c r="D195" s="1024">
        <v>1</v>
      </c>
      <c r="E195" s="1025">
        <f t="shared" si="11"/>
        <v>16.666666666666664</v>
      </c>
      <c r="F195" s="1026">
        <v>1</v>
      </c>
      <c r="G195" s="1026"/>
      <c r="H195" s="1025">
        <f t="shared" si="12"/>
        <v>0</v>
      </c>
      <c r="I195" s="1017">
        <f t="shared" si="15"/>
        <v>7</v>
      </c>
      <c r="J195" s="1017">
        <f t="shared" si="15"/>
        <v>1</v>
      </c>
      <c r="K195" s="1034">
        <f t="shared" si="14"/>
        <v>14.285714285714285</v>
      </c>
    </row>
    <row r="196" spans="1:11" ht="25.5">
      <c r="A196" s="1187" t="s">
        <v>4067</v>
      </c>
      <c r="B196" s="1023" t="s">
        <v>2806</v>
      </c>
      <c r="C196" s="1024">
        <v>1</v>
      </c>
      <c r="D196" s="1024"/>
      <c r="E196" s="1025">
        <f t="shared" si="11"/>
        <v>0</v>
      </c>
      <c r="F196" s="1026">
        <v>13</v>
      </c>
      <c r="G196" s="1026">
        <v>10</v>
      </c>
      <c r="H196" s="1025">
        <f t="shared" si="12"/>
        <v>76.923076923076934</v>
      </c>
      <c r="I196" s="1017">
        <f t="shared" si="15"/>
        <v>14</v>
      </c>
      <c r="J196" s="1017">
        <f t="shared" si="15"/>
        <v>10</v>
      </c>
      <c r="K196" s="1034">
        <f t="shared" si="14"/>
        <v>71.428571428571431</v>
      </c>
    </row>
    <row r="197" spans="1:11" ht="25.5">
      <c r="A197" s="1187" t="s">
        <v>4290</v>
      </c>
      <c r="B197" s="1023" t="s">
        <v>2807</v>
      </c>
      <c r="C197" s="1024">
        <v>7</v>
      </c>
      <c r="D197" s="1024">
        <v>2</v>
      </c>
      <c r="E197" s="1025">
        <f t="shared" si="11"/>
        <v>28.571428571428569</v>
      </c>
      <c r="F197" s="1026">
        <v>13</v>
      </c>
      <c r="G197" s="1026">
        <v>2</v>
      </c>
      <c r="H197" s="1025">
        <f t="shared" si="12"/>
        <v>15.384615384615385</v>
      </c>
      <c r="I197" s="1017">
        <f t="shared" si="15"/>
        <v>20</v>
      </c>
      <c r="J197" s="1017">
        <f t="shared" si="15"/>
        <v>4</v>
      </c>
      <c r="K197" s="1034">
        <f t="shared" si="14"/>
        <v>20</v>
      </c>
    </row>
    <row r="198" spans="1:11" ht="25.5">
      <c r="A198" s="1191" t="s">
        <v>725</v>
      </c>
      <c r="B198" s="1031" t="s">
        <v>2808</v>
      </c>
      <c r="C198" s="1024"/>
      <c r="D198" s="1024"/>
      <c r="E198" s="1025" t="e">
        <f t="shared" si="11"/>
        <v>#DIV/0!</v>
      </c>
      <c r="F198" s="1026">
        <v>2</v>
      </c>
      <c r="G198" s="1026">
        <v>4</v>
      </c>
      <c r="H198" s="1025">
        <f t="shared" si="12"/>
        <v>200</v>
      </c>
      <c r="I198" s="1017">
        <f t="shared" si="15"/>
        <v>2</v>
      </c>
      <c r="J198" s="1017">
        <f t="shared" si="15"/>
        <v>4</v>
      </c>
      <c r="K198" s="1034">
        <f t="shared" si="14"/>
        <v>200</v>
      </c>
    </row>
    <row r="199" spans="1:11">
      <c r="A199" s="1095" t="s">
        <v>4203</v>
      </c>
      <c r="B199" s="1023" t="s">
        <v>2809</v>
      </c>
      <c r="C199" s="1024"/>
      <c r="D199" s="1024"/>
      <c r="E199" s="1025" t="e">
        <f t="shared" si="11"/>
        <v>#DIV/0!</v>
      </c>
      <c r="F199" s="1026">
        <v>10</v>
      </c>
      <c r="G199" s="1026">
        <v>8</v>
      </c>
      <c r="H199" s="1025">
        <f t="shared" si="12"/>
        <v>80</v>
      </c>
      <c r="I199" s="1017">
        <f t="shared" si="15"/>
        <v>10</v>
      </c>
      <c r="J199" s="1017">
        <f t="shared" si="15"/>
        <v>8</v>
      </c>
      <c r="K199" s="1034">
        <f t="shared" si="14"/>
        <v>80</v>
      </c>
    </row>
    <row r="200" spans="1:11">
      <c r="A200" s="1187" t="s">
        <v>536</v>
      </c>
      <c r="B200" s="1023" t="s">
        <v>537</v>
      </c>
      <c r="C200" s="1026">
        <v>1</v>
      </c>
      <c r="D200" s="1026">
        <v>4</v>
      </c>
      <c r="E200" s="1025">
        <f t="shared" ref="E200:E263" si="16">SUM(D200/C200*100)</f>
        <v>400</v>
      </c>
      <c r="F200" s="1026">
        <v>3106</v>
      </c>
      <c r="G200" s="1026">
        <v>2160</v>
      </c>
      <c r="H200" s="1025">
        <f t="shared" ref="H200:H252" si="17">SUM(G200/F200*100)</f>
        <v>69.542820347714112</v>
      </c>
      <c r="I200" s="1017">
        <f t="shared" ref="I200:J242" si="18">C200+F200</f>
        <v>3107</v>
      </c>
      <c r="J200" s="1017">
        <f t="shared" si="18"/>
        <v>2164</v>
      </c>
      <c r="K200" s="1034">
        <f t="shared" ref="K200:K252" si="19">SUM(J200/I200*100)</f>
        <v>69.64917927261024</v>
      </c>
    </row>
    <row r="201" spans="1:11" ht="25.5">
      <c r="A201" s="1187" t="s">
        <v>4893</v>
      </c>
      <c r="B201" s="1023" t="s">
        <v>2584</v>
      </c>
      <c r="C201" s="1024"/>
      <c r="D201" s="1024"/>
      <c r="E201" s="1025" t="e">
        <f t="shared" si="16"/>
        <v>#DIV/0!</v>
      </c>
      <c r="F201" s="1026">
        <v>17</v>
      </c>
      <c r="G201" s="1026">
        <v>1</v>
      </c>
      <c r="H201" s="1025">
        <f t="shared" si="17"/>
        <v>5.8823529411764701</v>
      </c>
      <c r="I201" s="1017">
        <f t="shared" si="18"/>
        <v>17</v>
      </c>
      <c r="J201" s="1017">
        <f t="shared" si="18"/>
        <v>1</v>
      </c>
      <c r="K201" s="1034">
        <f t="shared" si="19"/>
        <v>5.8823529411764701</v>
      </c>
    </row>
    <row r="202" spans="1:11" ht="51">
      <c r="A202" s="1187" t="s">
        <v>2810</v>
      </c>
      <c r="B202" s="1023" t="s">
        <v>2811</v>
      </c>
      <c r="C202" s="1024"/>
      <c r="D202" s="1024"/>
      <c r="E202" s="1025" t="e">
        <f t="shared" si="16"/>
        <v>#DIV/0!</v>
      </c>
      <c r="F202" s="1026">
        <v>1</v>
      </c>
      <c r="G202" s="1026"/>
      <c r="H202" s="1025">
        <f t="shared" si="17"/>
        <v>0</v>
      </c>
      <c r="I202" s="1017">
        <f t="shared" si="18"/>
        <v>1</v>
      </c>
      <c r="J202" s="1017">
        <f t="shared" si="18"/>
        <v>0</v>
      </c>
      <c r="K202" s="1034">
        <f t="shared" si="19"/>
        <v>0</v>
      </c>
    </row>
    <row r="203" spans="1:11" ht="21.75" customHeight="1">
      <c r="A203" s="1187" t="s">
        <v>2585</v>
      </c>
      <c r="B203" s="1023" t="s">
        <v>2812</v>
      </c>
      <c r="C203" s="1024"/>
      <c r="D203" s="1024">
        <v>1</v>
      </c>
      <c r="E203" s="1025" t="e">
        <f t="shared" si="16"/>
        <v>#DIV/0!</v>
      </c>
      <c r="F203" s="1026">
        <v>32</v>
      </c>
      <c r="G203" s="1026">
        <v>15</v>
      </c>
      <c r="H203" s="1025">
        <f t="shared" si="17"/>
        <v>46.875</v>
      </c>
      <c r="I203" s="1017">
        <f t="shared" si="18"/>
        <v>32</v>
      </c>
      <c r="J203" s="1017">
        <f t="shared" si="18"/>
        <v>16</v>
      </c>
      <c r="K203" s="1034">
        <f t="shared" si="19"/>
        <v>50</v>
      </c>
    </row>
    <row r="204" spans="1:11">
      <c r="A204" s="1187" t="s">
        <v>3067</v>
      </c>
      <c r="B204" s="1023" t="s">
        <v>2587</v>
      </c>
      <c r="C204" s="1024"/>
      <c r="D204" s="1024"/>
      <c r="E204" s="1025" t="e">
        <f t="shared" si="16"/>
        <v>#DIV/0!</v>
      </c>
      <c r="F204" s="1026">
        <v>84</v>
      </c>
      <c r="G204" s="1026">
        <v>1</v>
      </c>
      <c r="H204" s="1025">
        <f t="shared" si="17"/>
        <v>1.1904761904761905</v>
      </c>
      <c r="I204" s="1017">
        <f t="shared" si="18"/>
        <v>84</v>
      </c>
      <c r="J204" s="1017">
        <f t="shared" si="18"/>
        <v>1</v>
      </c>
      <c r="K204" s="1034">
        <f t="shared" si="19"/>
        <v>1.1904761904761905</v>
      </c>
    </row>
    <row r="205" spans="1:11" ht="17.25" customHeight="1">
      <c r="A205" s="1187" t="s">
        <v>1858</v>
      </c>
      <c r="B205" s="1023" t="s">
        <v>2814</v>
      </c>
      <c r="C205" s="1024"/>
      <c r="D205" s="1024"/>
      <c r="E205" s="1025" t="e">
        <f t="shared" si="16"/>
        <v>#DIV/0!</v>
      </c>
      <c r="F205" s="1026">
        <v>535</v>
      </c>
      <c r="G205" s="1026">
        <v>479</v>
      </c>
      <c r="H205" s="1025">
        <f t="shared" si="17"/>
        <v>89.532710280373834</v>
      </c>
      <c r="I205" s="1017">
        <f t="shared" si="18"/>
        <v>535</v>
      </c>
      <c r="J205" s="1017">
        <f t="shared" si="18"/>
        <v>479</v>
      </c>
      <c r="K205" s="1034">
        <f t="shared" si="19"/>
        <v>89.532710280373834</v>
      </c>
    </row>
    <row r="206" spans="1:11">
      <c r="A206" s="1187" t="s">
        <v>1844</v>
      </c>
      <c r="B206" s="1023" t="s">
        <v>1845</v>
      </c>
      <c r="C206" s="1024"/>
      <c r="D206" s="1024"/>
      <c r="E206" s="1025" t="e">
        <f t="shared" si="16"/>
        <v>#DIV/0!</v>
      </c>
      <c r="F206" s="1026">
        <v>348</v>
      </c>
      <c r="G206" s="1026">
        <v>660</v>
      </c>
      <c r="H206" s="1025">
        <f t="shared" si="17"/>
        <v>189.65517241379311</v>
      </c>
      <c r="I206" s="1017">
        <f t="shared" si="18"/>
        <v>348</v>
      </c>
      <c r="J206" s="1017">
        <f t="shared" si="18"/>
        <v>660</v>
      </c>
      <c r="K206" s="1034">
        <f t="shared" si="19"/>
        <v>189.65517241379311</v>
      </c>
    </row>
    <row r="207" spans="1:11">
      <c r="A207" s="1187" t="s">
        <v>1846</v>
      </c>
      <c r="B207" s="1023" t="s">
        <v>4168</v>
      </c>
      <c r="C207" s="1026">
        <v>1</v>
      </c>
      <c r="D207" s="1026">
        <v>7</v>
      </c>
      <c r="E207" s="1025">
        <f t="shared" si="16"/>
        <v>700</v>
      </c>
      <c r="F207" s="1026">
        <v>152</v>
      </c>
      <c r="G207" s="1026">
        <v>93</v>
      </c>
      <c r="H207" s="1025">
        <f t="shared" si="17"/>
        <v>61.184210526315788</v>
      </c>
      <c r="I207" s="1017">
        <f t="shared" si="18"/>
        <v>153</v>
      </c>
      <c r="J207" s="1017">
        <f t="shared" si="18"/>
        <v>100</v>
      </c>
      <c r="K207" s="1034">
        <f t="shared" si="19"/>
        <v>65.359477124183002</v>
      </c>
    </row>
    <row r="208" spans="1:11" ht="25.5">
      <c r="A208" s="1187" t="s">
        <v>2815</v>
      </c>
      <c r="B208" s="1023" t="s">
        <v>2816</v>
      </c>
      <c r="C208" s="1024"/>
      <c r="D208" s="1024"/>
      <c r="E208" s="1025" t="e">
        <f t="shared" si="16"/>
        <v>#DIV/0!</v>
      </c>
      <c r="F208" s="1026">
        <v>4</v>
      </c>
      <c r="G208" s="1026">
        <v>9</v>
      </c>
      <c r="H208" s="1025">
        <f t="shared" si="17"/>
        <v>225</v>
      </c>
      <c r="I208" s="1017">
        <f t="shared" si="18"/>
        <v>4</v>
      </c>
      <c r="J208" s="1017">
        <f t="shared" si="18"/>
        <v>9</v>
      </c>
      <c r="K208" s="1034">
        <f t="shared" si="19"/>
        <v>225</v>
      </c>
    </row>
    <row r="209" spans="1:11" ht="25.5">
      <c r="A209" s="1187" t="s">
        <v>2817</v>
      </c>
      <c r="B209" s="1023" t="s">
        <v>4082</v>
      </c>
      <c r="C209" s="1024"/>
      <c r="D209" s="1024"/>
      <c r="E209" s="1025" t="e">
        <f t="shared" si="16"/>
        <v>#DIV/0!</v>
      </c>
      <c r="F209" s="1026">
        <v>230</v>
      </c>
      <c r="G209" s="1026">
        <v>52</v>
      </c>
      <c r="H209" s="1025">
        <f t="shared" si="17"/>
        <v>22.608695652173914</v>
      </c>
      <c r="I209" s="1017">
        <f t="shared" si="18"/>
        <v>230</v>
      </c>
      <c r="J209" s="1017">
        <f t="shared" si="18"/>
        <v>52</v>
      </c>
      <c r="K209" s="1034">
        <f t="shared" si="19"/>
        <v>22.608695652173914</v>
      </c>
    </row>
    <row r="210" spans="1:11" ht="25.5">
      <c r="A210" s="1187" t="s">
        <v>4169</v>
      </c>
      <c r="B210" s="1023" t="s">
        <v>4083</v>
      </c>
      <c r="C210" s="1026">
        <v>1</v>
      </c>
      <c r="D210" s="1026">
        <v>1</v>
      </c>
      <c r="E210" s="1025">
        <f t="shared" si="16"/>
        <v>100</v>
      </c>
      <c r="F210" s="1026">
        <v>48</v>
      </c>
      <c r="G210" s="1026">
        <v>16</v>
      </c>
      <c r="H210" s="1025">
        <f t="shared" si="17"/>
        <v>33.333333333333329</v>
      </c>
      <c r="I210" s="1017">
        <f t="shared" si="18"/>
        <v>49</v>
      </c>
      <c r="J210" s="1017">
        <f t="shared" si="18"/>
        <v>17</v>
      </c>
      <c r="K210" s="1034">
        <f t="shared" si="19"/>
        <v>34.693877551020407</v>
      </c>
    </row>
    <row r="211" spans="1:11">
      <c r="A211" s="1187" t="s">
        <v>4297</v>
      </c>
      <c r="B211" s="1023" t="s">
        <v>1953</v>
      </c>
      <c r="C211" s="1026">
        <v>8</v>
      </c>
      <c r="D211" s="1026">
        <v>10</v>
      </c>
      <c r="E211" s="1025">
        <f t="shared" si="16"/>
        <v>125</v>
      </c>
      <c r="F211" s="1026">
        <v>22</v>
      </c>
      <c r="G211" s="1026">
        <v>11</v>
      </c>
      <c r="H211" s="1025">
        <f t="shared" si="17"/>
        <v>50</v>
      </c>
      <c r="I211" s="1017">
        <f t="shared" si="18"/>
        <v>30</v>
      </c>
      <c r="J211" s="1017">
        <f t="shared" si="18"/>
        <v>21</v>
      </c>
      <c r="K211" s="1034">
        <f t="shared" si="19"/>
        <v>70</v>
      </c>
    </row>
    <row r="212" spans="1:11" ht="25.5">
      <c r="A212" s="1187" t="s">
        <v>4299</v>
      </c>
      <c r="B212" s="1023" t="s">
        <v>2818</v>
      </c>
      <c r="C212" s="1026">
        <v>2</v>
      </c>
      <c r="D212" s="1026">
        <v>14</v>
      </c>
      <c r="E212" s="1025">
        <f t="shared" si="16"/>
        <v>700</v>
      </c>
      <c r="F212" s="1026">
        <v>1815</v>
      </c>
      <c r="G212" s="1026">
        <v>922</v>
      </c>
      <c r="H212" s="1025">
        <f t="shared" si="17"/>
        <v>50.798898071625345</v>
      </c>
      <c r="I212" s="1017">
        <f t="shared" si="18"/>
        <v>1817</v>
      </c>
      <c r="J212" s="1017">
        <f t="shared" si="18"/>
        <v>936</v>
      </c>
      <c r="K212" s="1034">
        <f t="shared" si="19"/>
        <v>51.513483764446889</v>
      </c>
    </row>
    <row r="213" spans="1:11">
      <c r="A213" s="1187" t="s">
        <v>4234</v>
      </c>
      <c r="B213" s="1023" t="s">
        <v>2819</v>
      </c>
      <c r="C213" s="1026"/>
      <c r="D213" s="1026"/>
      <c r="E213" s="1025" t="e">
        <f t="shared" si="16"/>
        <v>#DIV/0!</v>
      </c>
      <c r="F213" s="1026">
        <v>7</v>
      </c>
      <c r="G213" s="1026">
        <v>8</v>
      </c>
      <c r="H213" s="1025">
        <f t="shared" si="17"/>
        <v>114.28571428571428</v>
      </c>
      <c r="I213" s="1017">
        <f t="shared" si="18"/>
        <v>7</v>
      </c>
      <c r="J213" s="1017">
        <f t="shared" si="18"/>
        <v>8</v>
      </c>
      <c r="K213" s="1034">
        <f t="shared" si="19"/>
        <v>114.28571428571428</v>
      </c>
    </row>
    <row r="214" spans="1:11">
      <c r="A214" s="1187" t="s">
        <v>716</v>
      </c>
      <c r="B214" s="1023" t="s">
        <v>717</v>
      </c>
      <c r="C214" s="1026"/>
      <c r="D214" s="1026"/>
      <c r="E214" s="1025" t="e">
        <f t="shared" si="16"/>
        <v>#DIV/0!</v>
      </c>
      <c r="F214" s="1026">
        <v>7</v>
      </c>
      <c r="G214" s="1026">
        <v>1</v>
      </c>
      <c r="H214" s="1025">
        <f t="shared" si="17"/>
        <v>14.285714285714285</v>
      </c>
      <c r="I214" s="1017">
        <f t="shared" si="18"/>
        <v>7</v>
      </c>
      <c r="J214" s="1017">
        <f t="shared" si="18"/>
        <v>1</v>
      </c>
      <c r="K214" s="1034">
        <f t="shared" si="19"/>
        <v>14.285714285714285</v>
      </c>
    </row>
    <row r="215" spans="1:11">
      <c r="A215" s="1187" t="s">
        <v>2820</v>
      </c>
      <c r="B215" s="1023" t="s">
        <v>2643</v>
      </c>
      <c r="C215" s="1026"/>
      <c r="D215" s="1026"/>
      <c r="E215" s="1025" t="e">
        <f t="shared" si="16"/>
        <v>#DIV/0!</v>
      </c>
      <c r="F215" s="1026">
        <v>4</v>
      </c>
      <c r="G215" s="1026">
        <v>1</v>
      </c>
      <c r="H215" s="1025">
        <f t="shared" si="17"/>
        <v>25</v>
      </c>
      <c r="I215" s="1017">
        <f t="shared" si="18"/>
        <v>4</v>
      </c>
      <c r="J215" s="1017">
        <f t="shared" si="18"/>
        <v>1</v>
      </c>
      <c r="K215" s="1034">
        <f t="shared" si="19"/>
        <v>25</v>
      </c>
    </row>
    <row r="216" spans="1:11">
      <c r="A216" s="1187" t="s">
        <v>2821</v>
      </c>
      <c r="B216" s="1023" t="s">
        <v>2822</v>
      </c>
      <c r="C216" s="1026"/>
      <c r="D216" s="1026"/>
      <c r="E216" s="1025" t="e">
        <f t="shared" si="16"/>
        <v>#DIV/0!</v>
      </c>
      <c r="F216" s="1026">
        <v>1</v>
      </c>
      <c r="G216" s="1026"/>
      <c r="H216" s="1025">
        <f t="shared" si="17"/>
        <v>0</v>
      </c>
      <c r="I216" s="1017">
        <f t="shared" si="18"/>
        <v>1</v>
      </c>
      <c r="J216" s="1017">
        <f t="shared" si="18"/>
        <v>0</v>
      </c>
      <c r="K216" s="1034">
        <f t="shared" si="19"/>
        <v>0</v>
      </c>
    </row>
    <row r="217" spans="1:11" ht="25.5">
      <c r="A217" s="1187" t="s">
        <v>1961</v>
      </c>
      <c r="B217" s="1023" t="s">
        <v>2823</v>
      </c>
      <c r="C217" s="1026">
        <v>1</v>
      </c>
      <c r="D217" s="1026"/>
      <c r="E217" s="1025">
        <f t="shared" si="16"/>
        <v>0</v>
      </c>
      <c r="F217" s="1026">
        <v>627</v>
      </c>
      <c r="G217" s="1026">
        <v>738</v>
      </c>
      <c r="H217" s="1025">
        <f t="shared" si="17"/>
        <v>117.70334928229664</v>
      </c>
      <c r="I217" s="1017">
        <f t="shared" si="18"/>
        <v>628</v>
      </c>
      <c r="J217" s="1017">
        <f t="shared" si="18"/>
        <v>738</v>
      </c>
      <c r="K217" s="1034">
        <f t="shared" si="19"/>
        <v>117.51592356687898</v>
      </c>
    </row>
    <row r="218" spans="1:11">
      <c r="A218" s="1187" t="s">
        <v>2824</v>
      </c>
      <c r="B218" s="1023" t="s">
        <v>2825</v>
      </c>
      <c r="C218" s="1024"/>
      <c r="D218" s="1024"/>
      <c r="E218" s="1025" t="e">
        <f t="shared" si="16"/>
        <v>#DIV/0!</v>
      </c>
      <c r="F218" s="1026">
        <v>11</v>
      </c>
      <c r="G218" s="1026">
        <v>40</v>
      </c>
      <c r="H218" s="1025">
        <f t="shared" si="17"/>
        <v>363.63636363636363</v>
      </c>
      <c r="I218" s="1017">
        <f t="shared" si="18"/>
        <v>11</v>
      </c>
      <c r="J218" s="1017">
        <f t="shared" si="18"/>
        <v>40</v>
      </c>
      <c r="K218" s="1034">
        <f t="shared" si="19"/>
        <v>363.63636363636363</v>
      </c>
    </row>
    <row r="219" spans="1:11" ht="25.5">
      <c r="A219" s="1187" t="s">
        <v>4182</v>
      </c>
      <c r="B219" s="1023" t="s">
        <v>1060</v>
      </c>
      <c r="C219" s="1024"/>
      <c r="D219" s="1024">
        <v>1</v>
      </c>
      <c r="E219" s="1025" t="e">
        <f t="shared" si="16"/>
        <v>#DIV/0!</v>
      </c>
      <c r="F219" s="1026">
        <v>35</v>
      </c>
      <c r="G219" s="1026">
        <v>7</v>
      </c>
      <c r="H219" s="1025">
        <f t="shared" si="17"/>
        <v>20</v>
      </c>
      <c r="I219" s="1017">
        <f t="shared" si="18"/>
        <v>35</v>
      </c>
      <c r="J219" s="1017">
        <f t="shared" si="18"/>
        <v>8</v>
      </c>
      <c r="K219" s="1034">
        <f t="shared" si="19"/>
        <v>22.857142857142858</v>
      </c>
    </row>
    <row r="220" spans="1:11" ht="25.5">
      <c r="A220" s="1187" t="s">
        <v>4188</v>
      </c>
      <c r="B220" s="1023" t="s">
        <v>1061</v>
      </c>
      <c r="C220" s="1026">
        <v>1</v>
      </c>
      <c r="D220" s="1026">
        <v>3</v>
      </c>
      <c r="E220" s="1025">
        <f t="shared" si="16"/>
        <v>300</v>
      </c>
      <c r="F220" s="1026"/>
      <c r="G220" s="1026">
        <v>989</v>
      </c>
      <c r="H220" s="1025" t="e">
        <f t="shared" si="17"/>
        <v>#DIV/0!</v>
      </c>
      <c r="I220" s="1017">
        <f t="shared" si="18"/>
        <v>1</v>
      </c>
      <c r="J220" s="1017">
        <f t="shared" si="18"/>
        <v>992</v>
      </c>
      <c r="K220" s="1034">
        <f t="shared" si="19"/>
        <v>99200</v>
      </c>
    </row>
    <row r="221" spans="1:11" ht="25.5">
      <c r="A221" s="1095" t="s">
        <v>4196</v>
      </c>
      <c r="B221" s="1023" t="s">
        <v>4889</v>
      </c>
      <c r="C221" s="1024"/>
      <c r="D221" s="1024"/>
      <c r="E221" s="1025" t="e">
        <f t="shared" si="16"/>
        <v>#DIV/0!</v>
      </c>
      <c r="F221" s="1026">
        <v>237</v>
      </c>
      <c r="G221" s="1026">
        <v>118</v>
      </c>
      <c r="H221" s="1025">
        <f t="shared" si="17"/>
        <v>49.789029535864984</v>
      </c>
      <c r="I221" s="1017">
        <f t="shared" si="18"/>
        <v>237</v>
      </c>
      <c r="J221" s="1017">
        <f t="shared" si="18"/>
        <v>118</v>
      </c>
      <c r="K221" s="1034">
        <f t="shared" si="19"/>
        <v>49.789029535864984</v>
      </c>
    </row>
    <row r="222" spans="1:11">
      <c r="A222" s="1095" t="s">
        <v>529</v>
      </c>
      <c r="B222" s="1023" t="s">
        <v>530</v>
      </c>
      <c r="C222" s="1024"/>
      <c r="D222" s="1024"/>
      <c r="E222" s="1025" t="e">
        <f t="shared" si="16"/>
        <v>#DIV/0!</v>
      </c>
      <c r="F222" s="1026">
        <v>816</v>
      </c>
      <c r="G222" s="1026">
        <v>148</v>
      </c>
      <c r="H222" s="1025">
        <f t="shared" si="17"/>
        <v>18.137254901960784</v>
      </c>
      <c r="I222" s="1017">
        <f t="shared" si="18"/>
        <v>816</v>
      </c>
      <c r="J222" s="1017">
        <f t="shared" si="18"/>
        <v>148</v>
      </c>
      <c r="K222" s="1034">
        <f t="shared" si="19"/>
        <v>18.137254901960784</v>
      </c>
    </row>
    <row r="223" spans="1:11" ht="21.75" customHeight="1">
      <c r="A223" s="1192" t="s">
        <v>4200</v>
      </c>
      <c r="B223" s="1023" t="s">
        <v>4368</v>
      </c>
      <c r="C223" s="1024"/>
      <c r="D223" s="1024"/>
      <c r="E223" s="1025" t="e">
        <f t="shared" si="16"/>
        <v>#DIV/0!</v>
      </c>
      <c r="F223" s="1026">
        <v>945</v>
      </c>
      <c r="G223" s="1026">
        <v>570</v>
      </c>
      <c r="H223" s="1025">
        <f t="shared" si="17"/>
        <v>60.317460317460316</v>
      </c>
      <c r="I223" s="1017">
        <f t="shared" si="18"/>
        <v>945</v>
      </c>
      <c r="J223" s="1017">
        <f t="shared" si="18"/>
        <v>570</v>
      </c>
      <c r="K223" s="1034">
        <f t="shared" si="19"/>
        <v>60.317460317460316</v>
      </c>
    </row>
    <row r="224" spans="1:11" ht="25.5">
      <c r="A224" s="1095" t="s">
        <v>723</v>
      </c>
      <c r="B224" s="1023" t="s">
        <v>4891</v>
      </c>
      <c r="C224" s="1026">
        <v>1</v>
      </c>
      <c r="D224" s="1026"/>
      <c r="E224" s="1025">
        <f t="shared" si="16"/>
        <v>0</v>
      </c>
      <c r="F224" s="1026">
        <v>30</v>
      </c>
      <c r="G224" s="1026">
        <v>7</v>
      </c>
      <c r="H224" s="1025">
        <f t="shared" si="17"/>
        <v>23.333333333333332</v>
      </c>
      <c r="I224" s="1017">
        <f t="shared" si="18"/>
        <v>31</v>
      </c>
      <c r="J224" s="1017">
        <f t="shared" si="18"/>
        <v>7</v>
      </c>
      <c r="K224" s="1034">
        <f t="shared" si="19"/>
        <v>22.58064516129032</v>
      </c>
    </row>
    <row r="225" spans="1:11" ht="17.25" customHeight="1">
      <c r="A225" s="1187" t="s">
        <v>1062</v>
      </c>
      <c r="B225" s="1023" t="s">
        <v>1063</v>
      </c>
      <c r="C225" s="1024"/>
      <c r="D225" s="1024"/>
      <c r="E225" s="1025" t="e">
        <f t="shared" si="16"/>
        <v>#DIV/0!</v>
      </c>
      <c r="F225" s="1026">
        <v>5</v>
      </c>
      <c r="G225" s="1026">
        <v>1</v>
      </c>
      <c r="H225" s="1025">
        <f t="shared" si="17"/>
        <v>20</v>
      </c>
      <c r="I225" s="1017">
        <f t="shared" si="18"/>
        <v>5</v>
      </c>
      <c r="J225" s="1017">
        <f t="shared" si="18"/>
        <v>1</v>
      </c>
      <c r="K225" s="1034">
        <f t="shared" si="19"/>
        <v>20</v>
      </c>
    </row>
    <row r="226" spans="1:11" ht="25.5">
      <c r="A226" s="1095" t="s">
        <v>106</v>
      </c>
      <c r="B226" s="1023" t="s">
        <v>1075</v>
      </c>
      <c r="C226" s="1024">
        <v>10</v>
      </c>
      <c r="D226" s="1024">
        <v>33</v>
      </c>
      <c r="E226" s="1025">
        <f t="shared" si="16"/>
        <v>330</v>
      </c>
      <c r="F226" s="1026">
        <v>1</v>
      </c>
      <c r="G226" s="1026">
        <v>2</v>
      </c>
      <c r="H226" s="1025">
        <f t="shared" si="17"/>
        <v>200</v>
      </c>
      <c r="I226" s="1017">
        <f t="shared" si="18"/>
        <v>11</v>
      </c>
      <c r="J226" s="1017">
        <f t="shared" si="18"/>
        <v>35</v>
      </c>
      <c r="K226" s="1034">
        <f t="shared" si="19"/>
        <v>318.18181818181819</v>
      </c>
    </row>
    <row r="227" spans="1:11">
      <c r="A227" s="1095" t="s">
        <v>112</v>
      </c>
      <c r="B227" s="1023" t="s">
        <v>1076</v>
      </c>
      <c r="C227" s="1024"/>
      <c r="D227" s="1024">
        <v>2</v>
      </c>
      <c r="E227" s="1025" t="e">
        <f t="shared" si="16"/>
        <v>#DIV/0!</v>
      </c>
      <c r="F227" s="1026">
        <v>32</v>
      </c>
      <c r="G227" s="1026"/>
      <c r="H227" s="1025">
        <f t="shared" si="17"/>
        <v>0</v>
      </c>
      <c r="I227" s="1017">
        <f t="shared" si="18"/>
        <v>32</v>
      </c>
      <c r="J227" s="1017">
        <f t="shared" si="18"/>
        <v>2</v>
      </c>
      <c r="K227" s="1034">
        <f t="shared" si="19"/>
        <v>6.25</v>
      </c>
    </row>
    <row r="228" spans="1:11" ht="25.5">
      <c r="A228" s="1095" t="s">
        <v>1077</v>
      </c>
      <c r="B228" s="1023" t="s">
        <v>1078</v>
      </c>
      <c r="C228" s="1024">
        <v>1</v>
      </c>
      <c r="D228" s="1024">
        <v>2</v>
      </c>
      <c r="E228" s="1025">
        <f t="shared" si="16"/>
        <v>200</v>
      </c>
      <c r="F228" s="1026">
        <v>2</v>
      </c>
      <c r="G228" s="1026"/>
      <c r="H228" s="1025">
        <f t="shared" si="17"/>
        <v>0</v>
      </c>
      <c r="I228" s="1017">
        <f t="shared" si="18"/>
        <v>3</v>
      </c>
      <c r="J228" s="1017">
        <f t="shared" si="18"/>
        <v>2</v>
      </c>
      <c r="K228" s="1034">
        <f t="shared" si="19"/>
        <v>66.666666666666657</v>
      </c>
    </row>
    <row r="229" spans="1:11">
      <c r="A229" s="1095" t="s">
        <v>1079</v>
      </c>
      <c r="B229" s="1023" t="s">
        <v>1080</v>
      </c>
      <c r="C229" s="1024">
        <v>2</v>
      </c>
      <c r="D229" s="1024"/>
      <c r="E229" s="1025">
        <f t="shared" si="16"/>
        <v>0</v>
      </c>
      <c r="F229" s="1026"/>
      <c r="G229" s="1026"/>
      <c r="H229" s="1025" t="e">
        <f t="shared" si="17"/>
        <v>#DIV/0!</v>
      </c>
      <c r="I229" s="1017">
        <f t="shared" si="18"/>
        <v>2</v>
      </c>
      <c r="J229" s="1017">
        <f t="shared" si="18"/>
        <v>0</v>
      </c>
      <c r="K229" s="1034">
        <f t="shared" si="19"/>
        <v>0</v>
      </c>
    </row>
    <row r="230" spans="1:11">
      <c r="A230" s="1095" t="s">
        <v>534</v>
      </c>
      <c r="B230" s="1023" t="s">
        <v>535</v>
      </c>
      <c r="C230" s="1024"/>
      <c r="D230" s="1024"/>
      <c r="E230" s="1025" t="e">
        <f t="shared" si="16"/>
        <v>#DIV/0!</v>
      </c>
      <c r="F230" s="1026">
        <v>2</v>
      </c>
      <c r="G230" s="1026">
        <v>1</v>
      </c>
      <c r="H230" s="1025">
        <f t="shared" si="17"/>
        <v>50</v>
      </c>
      <c r="I230" s="1017">
        <f t="shared" si="18"/>
        <v>2</v>
      </c>
      <c r="J230" s="1017">
        <f t="shared" si="18"/>
        <v>1</v>
      </c>
      <c r="K230" s="1034">
        <f t="shared" si="19"/>
        <v>50</v>
      </c>
    </row>
    <row r="231" spans="1:11" ht="38.25">
      <c r="A231" s="1095" t="s">
        <v>1082</v>
      </c>
      <c r="B231" s="1023" t="s">
        <v>1083</v>
      </c>
      <c r="C231" s="1024"/>
      <c r="D231" s="1024"/>
      <c r="E231" s="1025" t="e">
        <f t="shared" si="16"/>
        <v>#DIV/0!</v>
      </c>
      <c r="F231" s="1026">
        <v>2</v>
      </c>
      <c r="G231" s="1026"/>
      <c r="H231" s="1025">
        <f t="shared" si="17"/>
        <v>0</v>
      </c>
      <c r="I231" s="1017">
        <f t="shared" si="18"/>
        <v>2</v>
      </c>
      <c r="J231" s="1017">
        <f t="shared" si="18"/>
        <v>0</v>
      </c>
      <c r="K231" s="1034">
        <f t="shared" si="19"/>
        <v>0</v>
      </c>
    </row>
    <row r="232" spans="1:11">
      <c r="A232" s="1095" t="s">
        <v>649</v>
      </c>
      <c r="B232" s="1023" t="s">
        <v>650</v>
      </c>
      <c r="C232" s="1024">
        <v>3</v>
      </c>
      <c r="D232" s="1024">
        <v>6</v>
      </c>
      <c r="E232" s="1025">
        <f t="shared" si="16"/>
        <v>200</v>
      </c>
      <c r="F232" s="1026"/>
      <c r="G232" s="1026"/>
      <c r="H232" s="1025" t="e">
        <f t="shared" si="17"/>
        <v>#DIV/0!</v>
      </c>
      <c r="I232" s="1017">
        <f t="shared" si="18"/>
        <v>3</v>
      </c>
      <c r="J232" s="1017">
        <f t="shared" si="18"/>
        <v>6</v>
      </c>
      <c r="K232" s="1034">
        <f t="shared" si="19"/>
        <v>200</v>
      </c>
    </row>
    <row r="233" spans="1:11">
      <c r="A233" s="1095" t="s">
        <v>1259</v>
      </c>
      <c r="B233" s="1023" t="s">
        <v>2782</v>
      </c>
      <c r="C233" s="1024"/>
      <c r="D233" s="1024"/>
      <c r="E233" s="1025" t="e">
        <f t="shared" si="16"/>
        <v>#DIV/0!</v>
      </c>
      <c r="F233" s="1026">
        <v>2</v>
      </c>
      <c r="G233" s="1026"/>
      <c r="H233" s="1025">
        <f t="shared" si="17"/>
        <v>0</v>
      </c>
      <c r="I233" s="1017">
        <f t="shared" si="18"/>
        <v>2</v>
      </c>
      <c r="J233" s="1017">
        <f t="shared" si="18"/>
        <v>0</v>
      </c>
      <c r="K233" s="1034">
        <f t="shared" si="19"/>
        <v>0</v>
      </c>
    </row>
    <row r="234" spans="1:11">
      <c r="A234" s="1095" t="s">
        <v>3732</v>
      </c>
      <c r="B234" s="1023" t="s">
        <v>3733</v>
      </c>
      <c r="C234" s="1024"/>
      <c r="D234" s="1024"/>
      <c r="E234" s="1025" t="e">
        <f t="shared" si="16"/>
        <v>#DIV/0!</v>
      </c>
      <c r="F234" s="1026">
        <v>1</v>
      </c>
      <c r="G234" s="1026"/>
      <c r="H234" s="1025">
        <f t="shared" si="17"/>
        <v>0</v>
      </c>
      <c r="I234" s="1017">
        <f t="shared" si="18"/>
        <v>1</v>
      </c>
      <c r="J234" s="1017">
        <f t="shared" si="18"/>
        <v>0</v>
      </c>
      <c r="K234" s="1034">
        <f t="shared" si="19"/>
        <v>0</v>
      </c>
    </row>
    <row r="235" spans="1:11" ht="25.5">
      <c r="A235" s="1095" t="s">
        <v>3048</v>
      </c>
      <c r="B235" s="1023" t="s">
        <v>4084</v>
      </c>
      <c r="C235" s="1024"/>
      <c r="D235" s="1024"/>
      <c r="E235" s="1025" t="e">
        <f t="shared" si="16"/>
        <v>#DIV/0!</v>
      </c>
      <c r="F235" s="1026">
        <v>2</v>
      </c>
      <c r="G235" s="1026">
        <v>2</v>
      </c>
      <c r="H235" s="1025">
        <f t="shared" si="17"/>
        <v>100</v>
      </c>
      <c r="I235" s="1017">
        <f t="shared" si="18"/>
        <v>2</v>
      </c>
      <c r="J235" s="1017">
        <f t="shared" si="18"/>
        <v>2</v>
      </c>
      <c r="K235" s="1034">
        <f t="shared" si="19"/>
        <v>100</v>
      </c>
    </row>
    <row r="236" spans="1:11" ht="25.5">
      <c r="A236" s="1095" t="s">
        <v>4270</v>
      </c>
      <c r="B236" s="1023" t="s">
        <v>4085</v>
      </c>
      <c r="C236" s="1024"/>
      <c r="D236" s="1024"/>
      <c r="E236" s="1025" t="e">
        <f t="shared" si="16"/>
        <v>#DIV/0!</v>
      </c>
      <c r="F236" s="1026">
        <v>14</v>
      </c>
      <c r="G236" s="1026">
        <v>1</v>
      </c>
      <c r="H236" s="1025">
        <f t="shared" si="17"/>
        <v>7.1428571428571423</v>
      </c>
      <c r="I236" s="1017">
        <f t="shared" si="18"/>
        <v>14</v>
      </c>
      <c r="J236" s="1017">
        <f t="shared" si="18"/>
        <v>1</v>
      </c>
      <c r="K236" s="1034">
        <f t="shared" si="19"/>
        <v>7.1428571428571423</v>
      </c>
    </row>
    <row r="237" spans="1:11" ht="38.25">
      <c r="A237" s="1095" t="s">
        <v>1830</v>
      </c>
      <c r="B237" s="1023" t="s">
        <v>4101</v>
      </c>
      <c r="C237" s="1024">
        <v>2</v>
      </c>
      <c r="D237" s="1024"/>
      <c r="E237" s="1025">
        <f t="shared" si="16"/>
        <v>0</v>
      </c>
      <c r="F237" s="1026"/>
      <c r="G237" s="1026"/>
      <c r="H237" s="1025" t="e">
        <f t="shared" si="17"/>
        <v>#DIV/0!</v>
      </c>
      <c r="I237" s="1017">
        <f t="shared" si="18"/>
        <v>2</v>
      </c>
      <c r="J237" s="1017">
        <f t="shared" si="18"/>
        <v>0</v>
      </c>
      <c r="K237" s="1034">
        <f t="shared" si="19"/>
        <v>0</v>
      </c>
    </row>
    <row r="238" spans="1:11">
      <c r="A238" s="1095" t="s">
        <v>2999</v>
      </c>
      <c r="B238" s="1023" t="s">
        <v>2416</v>
      </c>
      <c r="C238" s="1024"/>
      <c r="D238" s="1024"/>
      <c r="E238" s="1025" t="e">
        <f t="shared" si="16"/>
        <v>#DIV/0!</v>
      </c>
      <c r="F238" s="1026">
        <v>1</v>
      </c>
      <c r="G238" s="1026"/>
      <c r="H238" s="1025">
        <f t="shared" si="17"/>
        <v>0</v>
      </c>
      <c r="I238" s="1017">
        <f t="shared" si="18"/>
        <v>1</v>
      </c>
      <c r="J238" s="1017">
        <f t="shared" si="18"/>
        <v>0</v>
      </c>
      <c r="K238" s="1034">
        <f t="shared" si="19"/>
        <v>0</v>
      </c>
    </row>
    <row r="239" spans="1:11" ht="25.5">
      <c r="A239" s="1193" t="s">
        <v>4948</v>
      </c>
      <c r="B239" s="1023" t="s">
        <v>2417</v>
      </c>
      <c r="C239" s="1024"/>
      <c r="D239" s="1024"/>
      <c r="E239" s="1025" t="e">
        <f t="shared" si="16"/>
        <v>#DIV/0!</v>
      </c>
      <c r="F239" s="1026">
        <v>4</v>
      </c>
      <c r="G239" s="1026"/>
      <c r="H239" s="1025">
        <f t="shared" si="17"/>
        <v>0</v>
      </c>
      <c r="I239" s="1017">
        <f t="shared" si="18"/>
        <v>4</v>
      </c>
      <c r="J239" s="1017">
        <f t="shared" si="18"/>
        <v>0</v>
      </c>
      <c r="K239" s="1034">
        <f t="shared" si="19"/>
        <v>0</v>
      </c>
    </row>
    <row r="240" spans="1:11" ht="22.5" customHeight="1">
      <c r="A240" s="1193" t="s">
        <v>4188</v>
      </c>
      <c r="B240" s="1023" t="s">
        <v>4189</v>
      </c>
      <c r="C240" s="1024"/>
      <c r="D240" s="1024"/>
      <c r="E240" s="1025" t="e">
        <f t="shared" si="16"/>
        <v>#DIV/0!</v>
      </c>
      <c r="F240" s="1026">
        <v>1406</v>
      </c>
      <c r="G240" s="1026"/>
      <c r="H240" s="1025">
        <f t="shared" si="17"/>
        <v>0</v>
      </c>
      <c r="I240" s="1017">
        <f t="shared" si="18"/>
        <v>1406</v>
      </c>
      <c r="J240" s="1017">
        <f t="shared" si="18"/>
        <v>0</v>
      </c>
      <c r="K240" s="1034">
        <f t="shared" si="19"/>
        <v>0</v>
      </c>
    </row>
    <row r="241" spans="1:15" ht="25.5">
      <c r="A241" s="1095" t="s">
        <v>122</v>
      </c>
      <c r="B241" s="1023" t="s">
        <v>123</v>
      </c>
      <c r="C241" s="1024">
        <v>18</v>
      </c>
      <c r="D241" s="1024">
        <v>37</v>
      </c>
      <c r="E241" s="1025">
        <f t="shared" si="16"/>
        <v>205.55555555555554</v>
      </c>
      <c r="F241" s="1026">
        <v>18</v>
      </c>
      <c r="G241" s="1026">
        <v>3</v>
      </c>
      <c r="H241" s="1025">
        <f t="shared" si="17"/>
        <v>16.666666666666664</v>
      </c>
      <c r="I241" s="1017">
        <f t="shared" si="18"/>
        <v>36</v>
      </c>
      <c r="J241" s="1017">
        <f t="shared" si="18"/>
        <v>40</v>
      </c>
      <c r="K241" s="1034">
        <f t="shared" si="19"/>
        <v>111.11111111111111</v>
      </c>
    </row>
    <row r="242" spans="1:15" ht="25.5">
      <c r="A242" s="1095" t="s">
        <v>2962</v>
      </c>
      <c r="B242" s="1023" t="s">
        <v>2963</v>
      </c>
      <c r="C242" s="1024"/>
      <c r="D242" s="1024">
        <v>9</v>
      </c>
      <c r="E242" s="1025" t="e">
        <f t="shared" si="16"/>
        <v>#DIV/0!</v>
      </c>
      <c r="F242" s="1026">
        <v>48</v>
      </c>
      <c r="G242" s="1026"/>
      <c r="H242" s="1025">
        <f t="shared" si="17"/>
        <v>0</v>
      </c>
      <c r="I242" s="1017">
        <f t="shared" si="18"/>
        <v>48</v>
      </c>
      <c r="J242" s="1017">
        <f t="shared" si="18"/>
        <v>9</v>
      </c>
      <c r="K242" s="1034">
        <f t="shared" si="19"/>
        <v>18.75</v>
      </c>
    </row>
    <row r="243" spans="1:15">
      <c r="A243" s="1095" t="s">
        <v>126</v>
      </c>
      <c r="B243" s="1023" t="s">
        <v>127</v>
      </c>
      <c r="C243" s="1024">
        <v>31</v>
      </c>
      <c r="D243" s="1024">
        <v>11</v>
      </c>
      <c r="E243" s="1025">
        <f t="shared" si="16"/>
        <v>35.483870967741936</v>
      </c>
      <c r="F243" s="1026"/>
      <c r="G243" s="1026"/>
      <c r="H243" s="1025" t="e">
        <f t="shared" si="17"/>
        <v>#DIV/0!</v>
      </c>
      <c r="I243" s="1017">
        <f t="shared" ref="I243:J258" si="20">C243+F243</f>
        <v>31</v>
      </c>
      <c r="J243" s="1017">
        <f t="shared" si="20"/>
        <v>11</v>
      </c>
      <c r="K243" s="1034">
        <f t="shared" si="19"/>
        <v>35.483870967741936</v>
      </c>
      <c r="O243" t="s">
        <v>533</v>
      </c>
    </row>
    <row r="244" spans="1:15">
      <c r="A244" s="1095" t="s">
        <v>1106</v>
      </c>
      <c r="B244" s="1023" t="s">
        <v>1107</v>
      </c>
      <c r="C244" s="1024"/>
      <c r="D244" s="1024">
        <v>2</v>
      </c>
      <c r="E244" s="1025"/>
      <c r="F244" s="1026"/>
      <c r="G244" s="1026">
        <v>5</v>
      </c>
      <c r="H244" s="1025"/>
      <c r="I244" s="1017"/>
      <c r="J244" s="1017"/>
      <c r="K244" s="1034"/>
    </row>
    <row r="245" spans="1:15">
      <c r="A245" s="1095" t="s">
        <v>845</v>
      </c>
      <c r="B245" s="1023" t="s">
        <v>846</v>
      </c>
      <c r="C245" s="1024"/>
      <c r="D245" s="1024"/>
      <c r="E245" s="1025" t="e">
        <f>SUM(D245/C245*100)</f>
        <v>#DIV/0!</v>
      </c>
      <c r="F245" s="1026"/>
      <c r="G245" s="1026"/>
      <c r="H245" s="1025" t="e">
        <f>SUM(G245/F245*100)</f>
        <v>#DIV/0!</v>
      </c>
      <c r="I245" s="1017">
        <f>C245+F245</f>
        <v>0</v>
      </c>
      <c r="J245" s="1017">
        <f>D245+G245</f>
        <v>0</v>
      </c>
      <c r="K245" s="1034" t="e">
        <f>SUM(J245/I245*100)</f>
        <v>#DIV/0!</v>
      </c>
    </row>
    <row r="246" spans="1:15" ht="25.5">
      <c r="A246" s="1095" t="s">
        <v>122</v>
      </c>
      <c r="B246" s="1023" t="s">
        <v>123</v>
      </c>
      <c r="C246" s="1024"/>
      <c r="D246" s="1024"/>
      <c r="E246" s="1025" t="e">
        <f>SUM(D246/C246*100)</f>
        <v>#DIV/0!</v>
      </c>
      <c r="F246" s="1026">
        <v>18</v>
      </c>
      <c r="G246" s="1026"/>
      <c r="H246" s="1025">
        <f>SUM(G246/F246*100)</f>
        <v>0</v>
      </c>
      <c r="I246" s="1017">
        <f>C246+F246</f>
        <v>18</v>
      </c>
      <c r="J246" s="1017">
        <f>D246+G246</f>
        <v>0</v>
      </c>
      <c r="K246" s="1034">
        <f>SUM(J246/I246*100)</f>
        <v>0</v>
      </c>
    </row>
    <row r="247" spans="1:15" ht="25.5">
      <c r="A247" s="1095" t="s">
        <v>108</v>
      </c>
      <c r="B247" s="1023" t="s">
        <v>109</v>
      </c>
      <c r="C247" s="1024"/>
      <c r="D247" s="1024">
        <v>1</v>
      </c>
      <c r="E247" s="1025" t="e">
        <f t="shared" si="16"/>
        <v>#DIV/0!</v>
      </c>
      <c r="F247" s="1026"/>
      <c r="G247" s="1026"/>
      <c r="H247" s="1025" t="e">
        <f t="shared" si="17"/>
        <v>#DIV/0!</v>
      </c>
      <c r="I247" s="1017">
        <f t="shared" si="20"/>
        <v>0</v>
      </c>
      <c r="J247" s="1017">
        <f t="shared" si="20"/>
        <v>1</v>
      </c>
      <c r="K247" s="1034" t="e">
        <f t="shared" si="19"/>
        <v>#DIV/0!</v>
      </c>
      <c r="O247" s="946"/>
    </row>
    <row r="248" spans="1:15">
      <c r="A248" s="1095" t="s">
        <v>2958</v>
      </c>
      <c r="B248" s="1023" t="s">
        <v>2959</v>
      </c>
      <c r="C248" s="1024"/>
      <c r="D248" s="1024">
        <v>12</v>
      </c>
      <c r="E248" s="1025" t="e">
        <f t="shared" si="16"/>
        <v>#DIV/0!</v>
      </c>
      <c r="F248" s="1026"/>
      <c r="G248" s="1026">
        <v>1</v>
      </c>
      <c r="H248" s="1025" t="e">
        <f t="shared" si="17"/>
        <v>#DIV/0!</v>
      </c>
      <c r="I248" s="1017">
        <f t="shared" si="20"/>
        <v>0</v>
      </c>
      <c r="J248" s="1017">
        <f t="shared" si="20"/>
        <v>13</v>
      </c>
      <c r="K248" s="1034" t="e">
        <f t="shared" si="19"/>
        <v>#DIV/0!</v>
      </c>
    </row>
    <row r="249" spans="1:15">
      <c r="A249" s="1095" t="s">
        <v>126</v>
      </c>
      <c r="B249" s="1023" t="s">
        <v>127</v>
      </c>
      <c r="C249" s="1024"/>
      <c r="D249" s="1024"/>
      <c r="E249" s="1025" t="e">
        <f t="shared" si="16"/>
        <v>#DIV/0!</v>
      </c>
      <c r="F249" s="1026"/>
      <c r="G249" s="1026"/>
      <c r="H249" s="1025" t="e">
        <f t="shared" si="17"/>
        <v>#DIV/0!</v>
      </c>
      <c r="I249" s="1017">
        <f t="shared" si="20"/>
        <v>0</v>
      </c>
      <c r="J249" s="1017">
        <f t="shared" si="20"/>
        <v>0</v>
      </c>
      <c r="K249" s="1034" t="e">
        <f t="shared" si="19"/>
        <v>#DIV/0!</v>
      </c>
    </row>
    <row r="250" spans="1:15" ht="25.5">
      <c r="A250" s="1095" t="s">
        <v>2962</v>
      </c>
      <c r="B250" s="1023" t="s">
        <v>2963</v>
      </c>
      <c r="C250" s="1024"/>
      <c r="D250" s="1024"/>
      <c r="E250" s="1025" t="e">
        <f t="shared" si="16"/>
        <v>#DIV/0!</v>
      </c>
      <c r="F250" s="1026">
        <v>10</v>
      </c>
      <c r="G250" s="1026"/>
      <c r="H250" s="1025">
        <f t="shared" si="17"/>
        <v>0</v>
      </c>
      <c r="I250" s="1017">
        <f t="shared" si="20"/>
        <v>10</v>
      </c>
      <c r="J250" s="1017">
        <f t="shared" si="20"/>
        <v>0</v>
      </c>
      <c r="K250" s="1034">
        <f t="shared" si="19"/>
        <v>0</v>
      </c>
    </row>
    <row r="251" spans="1:15" ht="25.5">
      <c r="A251" s="1095" t="s">
        <v>2965</v>
      </c>
      <c r="B251" s="1023" t="s">
        <v>307</v>
      </c>
      <c r="C251" s="1024"/>
      <c r="D251" s="1024">
        <v>4</v>
      </c>
      <c r="E251" s="1025" t="e">
        <f t="shared" si="16"/>
        <v>#DIV/0!</v>
      </c>
      <c r="F251" s="1026"/>
      <c r="G251" s="1026"/>
      <c r="H251" s="1025"/>
      <c r="I251" s="1017"/>
      <c r="J251" s="1017">
        <f t="shared" si="20"/>
        <v>4</v>
      </c>
      <c r="K251" s="1034"/>
    </row>
    <row r="252" spans="1:15" ht="25.5">
      <c r="A252" s="1095" t="s">
        <v>308</v>
      </c>
      <c r="B252" s="1023" t="s">
        <v>1260</v>
      </c>
      <c r="C252" s="1024"/>
      <c r="D252" s="1024">
        <v>4</v>
      </c>
      <c r="E252" s="1025" t="e">
        <f t="shared" si="16"/>
        <v>#DIV/0!</v>
      </c>
      <c r="F252" s="1026"/>
      <c r="G252" s="1026"/>
      <c r="H252" s="1025" t="e">
        <f t="shared" si="17"/>
        <v>#DIV/0!</v>
      </c>
      <c r="I252" s="1017">
        <f t="shared" si="20"/>
        <v>0</v>
      </c>
      <c r="J252" s="1017">
        <f t="shared" si="20"/>
        <v>4</v>
      </c>
      <c r="K252" s="1034" t="e">
        <f t="shared" si="19"/>
        <v>#DIV/0!</v>
      </c>
    </row>
    <row r="253" spans="1:15">
      <c r="A253" s="1095" t="s">
        <v>853</v>
      </c>
      <c r="B253" s="1023" t="s">
        <v>1261</v>
      </c>
      <c r="C253" s="1024"/>
      <c r="D253" s="1024">
        <v>3</v>
      </c>
      <c r="E253" s="1025" t="e">
        <f t="shared" si="16"/>
        <v>#DIV/0!</v>
      </c>
      <c r="F253" s="1026"/>
      <c r="G253" s="1026"/>
      <c r="H253" s="1025"/>
      <c r="I253" s="1017"/>
      <c r="J253" s="1017">
        <f t="shared" si="20"/>
        <v>3</v>
      </c>
      <c r="K253" s="1034"/>
    </row>
    <row r="254" spans="1:15" ht="25.5">
      <c r="A254" s="1095" t="s">
        <v>4560</v>
      </c>
      <c r="B254" s="1023" t="s">
        <v>1262</v>
      </c>
      <c r="C254" s="1024"/>
      <c r="D254" s="1024">
        <v>3</v>
      </c>
      <c r="E254" s="1025" t="e">
        <f t="shared" si="16"/>
        <v>#DIV/0!</v>
      </c>
      <c r="F254" s="1026"/>
      <c r="G254" s="1026"/>
      <c r="H254" s="1025" t="e">
        <f>SUM(G254/F254*100)</f>
        <v>#DIV/0!</v>
      </c>
      <c r="I254" s="1017">
        <f>C254+F254</f>
        <v>0</v>
      </c>
      <c r="J254" s="1017">
        <f t="shared" si="20"/>
        <v>3</v>
      </c>
      <c r="K254" s="1034" t="e">
        <f>SUM(J254/I254*100)</f>
        <v>#DIV/0!</v>
      </c>
    </row>
    <row r="255" spans="1:15">
      <c r="A255" s="1095" t="s">
        <v>2964</v>
      </c>
      <c r="B255" s="1023" t="s">
        <v>1263</v>
      </c>
      <c r="C255" s="1024"/>
      <c r="D255" s="1024">
        <v>3</v>
      </c>
      <c r="E255" s="1025" t="e">
        <f t="shared" si="16"/>
        <v>#DIV/0!</v>
      </c>
      <c r="F255" s="1026"/>
      <c r="G255" s="1026"/>
      <c r="H255" s="1025" t="e">
        <f>SUM(G255/F255*100)</f>
        <v>#DIV/0!</v>
      </c>
      <c r="I255" s="1017">
        <f>C255+F255</f>
        <v>0</v>
      </c>
      <c r="J255" s="1017">
        <f t="shared" si="20"/>
        <v>3</v>
      </c>
      <c r="K255" s="1034" t="e">
        <f>SUM(J255/I255*100)</f>
        <v>#DIV/0!</v>
      </c>
    </row>
    <row r="256" spans="1:15" ht="25.5">
      <c r="A256" s="1095" t="s">
        <v>4175</v>
      </c>
      <c r="B256" s="1023" t="s">
        <v>1325</v>
      </c>
      <c r="C256" s="1024"/>
      <c r="D256" s="1024">
        <v>1</v>
      </c>
      <c r="E256" s="1025" t="e">
        <f t="shared" si="16"/>
        <v>#DIV/0!</v>
      </c>
      <c r="F256" s="1026"/>
      <c r="G256" s="1026"/>
      <c r="H256" s="1025"/>
      <c r="I256" s="1017"/>
      <c r="J256" s="1017">
        <f t="shared" si="20"/>
        <v>1</v>
      </c>
      <c r="K256" s="1034"/>
    </row>
    <row r="257" spans="1:11" ht="19.5" customHeight="1">
      <c r="A257" s="1095" t="s">
        <v>3058</v>
      </c>
      <c r="B257" s="1023" t="s">
        <v>1610</v>
      </c>
      <c r="C257" s="1024"/>
      <c r="D257" s="1024">
        <v>1</v>
      </c>
      <c r="E257" s="1025" t="e">
        <f t="shared" si="16"/>
        <v>#DIV/0!</v>
      </c>
      <c r="F257" s="1026"/>
      <c r="G257" s="1026">
        <v>7</v>
      </c>
      <c r="H257" s="1025" t="e">
        <f t="shared" ref="H257:H277" si="21">SUM(G257/F257*100)</f>
        <v>#DIV/0!</v>
      </c>
      <c r="I257" s="1017">
        <f t="shared" ref="I257:J272" si="22">C257+F257</f>
        <v>0</v>
      </c>
      <c r="J257" s="1017">
        <f t="shared" si="20"/>
        <v>8</v>
      </c>
      <c r="K257" s="1034" t="e">
        <f t="shared" ref="K257:K277" si="23">SUM(J257/I257*100)</f>
        <v>#DIV/0!</v>
      </c>
    </row>
    <row r="258" spans="1:11">
      <c r="A258" s="1095" t="s">
        <v>3056</v>
      </c>
      <c r="B258" s="1023" t="s">
        <v>1264</v>
      </c>
      <c r="C258" s="1024"/>
      <c r="D258" s="1024"/>
      <c r="E258" s="1025" t="e">
        <f t="shared" si="16"/>
        <v>#DIV/0!</v>
      </c>
      <c r="F258" s="1026"/>
      <c r="G258" s="1026">
        <v>3</v>
      </c>
      <c r="H258" s="1025" t="e">
        <f t="shared" si="21"/>
        <v>#DIV/0!</v>
      </c>
      <c r="I258" s="1017">
        <f t="shared" si="22"/>
        <v>0</v>
      </c>
      <c r="J258" s="1017">
        <f t="shared" si="20"/>
        <v>3</v>
      </c>
      <c r="K258" s="1034" t="e">
        <f t="shared" si="23"/>
        <v>#DIV/0!</v>
      </c>
    </row>
    <row r="259" spans="1:11">
      <c r="A259" s="1095" t="s">
        <v>4171</v>
      </c>
      <c r="B259" s="1023" t="s">
        <v>4172</v>
      </c>
      <c r="C259" s="1024"/>
      <c r="D259" s="1024">
        <v>1</v>
      </c>
      <c r="E259" s="1025" t="e">
        <f t="shared" si="16"/>
        <v>#DIV/0!</v>
      </c>
      <c r="F259" s="1026"/>
      <c r="G259" s="1026">
        <v>7</v>
      </c>
      <c r="H259" s="1025" t="e">
        <f t="shared" si="21"/>
        <v>#DIV/0!</v>
      </c>
      <c r="I259" s="1017">
        <f t="shared" si="22"/>
        <v>0</v>
      </c>
      <c r="J259" s="1017">
        <f t="shared" si="22"/>
        <v>8</v>
      </c>
      <c r="K259" s="1034" t="e">
        <f t="shared" si="23"/>
        <v>#DIV/0!</v>
      </c>
    </row>
    <row r="260" spans="1:11" ht="18.75" customHeight="1">
      <c r="A260" s="1095" t="s">
        <v>1265</v>
      </c>
      <c r="B260" s="1023" t="s">
        <v>3687</v>
      </c>
      <c r="C260" s="1024"/>
      <c r="D260" s="1024"/>
      <c r="E260" s="1025" t="e">
        <f t="shared" si="16"/>
        <v>#DIV/0!</v>
      </c>
      <c r="F260" s="1026"/>
      <c r="G260" s="1026"/>
      <c r="H260" s="1025" t="e">
        <f t="shared" si="21"/>
        <v>#DIV/0!</v>
      </c>
      <c r="I260" s="1017">
        <f t="shared" si="22"/>
        <v>0</v>
      </c>
      <c r="J260" s="1017">
        <f t="shared" si="22"/>
        <v>0</v>
      </c>
      <c r="K260" s="1034" t="e">
        <f t="shared" si="23"/>
        <v>#DIV/0!</v>
      </c>
    </row>
    <row r="261" spans="1:11" ht="28.5" customHeight="1">
      <c r="A261" s="1095" t="s">
        <v>1266</v>
      </c>
      <c r="B261" s="1023" t="s">
        <v>652</v>
      </c>
      <c r="C261" s="1024"/>
      <c r="D261" s="1024"/>
      <c r="E261" s="1025" t="e">
        <f t="shared" si="16"/>
        <v>#DIV/0!</v>
      </c>
      <c r="F261" s="1026"/>
      <c r="G261" s="1026"/>
      <c r="H261" s="1025" t="e">
        <f t="shared" si="21"/>
        <v>#DIV/0!</v>
      </c>
      <c r="I261" s="1017">
        <f t="shared" si="22"/>
        <v>0</v>
      </c>
      <c r="J261" s="1017">
        <f t="shared" si="22"/>
        <v>0</v>
      </c>
      <c r="K261" s="1034" t="e">
        <f t="shared" si="23"/>
        <v>#DIV/0!</v>
      </c>
    </row>
    <row r="262" spans="1:11">
      <c r="A262" s="1095" t="s">
        <v>845</v>
      </c>
      <c r="B262" s="1023" t="s">
        <v>846</v>
      </c>
      <c r="C262" s="1024"/>
      <c r="D262" s="1024"/>
      <c r="E262" s="1025" t="e">
        <f t="shared" si="16"/>
        <v>#DIV/0!</v>
      </c>
      <c r="F262" s="1026"/>
      <c r="G262" s="1026"/>
      <c r="H262" s="1025" t="e">
        <f t="shared" si="21"/>
        <v>#DIV/0!</v>
      </c>
      <c r="I262" s="1017">
        <f t="shared" si="22"/>
        <v>0</v>
      </c>
      <c r="J262" s="1017">
        <f t="shared" si="22"/>
        <v>0</v>
      </c>
      <c r="K262" s="1034" t="e">
        <f t="shared" si="23"/>
        <v>#DIV/0!</v>
      </c>
    </row>
    <row r="263" spans="1:11">
      <c r="A263" s="1095" t="s">
        <v>1659</v>
      </c>
      <c r="B263" s="1023" t="s">
        <v>5055</v>
      </c>
      <c r="C263" s="1024"/>
      <c r="D263" s="1024">
        <v>2</v>
      </c>
      <c r="E263" s="1025" t="e">
        <f t="shared" si="16"/>
        <v>#DIV/0!</v>
      </c>
      <c r="F263" s="1026"/>
      <c r="G263" s="1026"/>
      <c r="H263" s="1025" t="e">
        <f t="shared" si="21"/>
        <v>#DIV/0!</v>
      </c>
      <c r="I263" s="1017">
        <f t="shared" si="22"/>
        <v>0</v>
      </c>
      <c r="J263" s="1017">
        <f t="shared" si="22"/>
        <v>2</v>
      </c>
      <c r="K263" s="1034" t="e">
        <f t="shared" si="23"/>
        <v>#DIV/0!</v>
      </c>
    </row>
    <row r="264" spans="1:11" ht="25.5">
      <c r="A264" s="1095" t="s">
        <v>110</v>
      </c>
      <c r="B264" s="1023" t="s">
        <v>5056</v>
      </c>
      <c r="C264" s="1024"/>
      <c r="D264" s="1024">
        <v>3</v>
      </c>
      <c r="E264" s="1025" t="e">
        <f t="shared" ref="E264:E277" si="24">SUM(D264/C264*100)</f>
        <v>#DIV/0!</v>
      </c>
      <c r="F264" s="1026"/>
      <c r="G264" s="1026"/>
      <c r="H264" s="1025" t="e">
        <f t="shared" si="21"/>
        <v>#DIV/0!</v>
      </c>
      <c r="I264" s="1017">
        <f t="shared" si="22"/>
        <v>0</v>
      </c>
      <c r="J264" s="1017">
        <f t="shared" si="22"/>
        <v>3</v>
      </c>
      <c r="K264" s="1034" t="e">
        <f t="shared" si="23"/>
        <v>#DIV/0!</v>
      </c>
    </row>
    <row r="265" spans="1:11">
      <c r="A265" s="1095" t="s">
        <v>5057</v>
      </c>
      <c r="B265" s="1023" t="s">
        <v>5058</v>
      </c>
      <c r="C265" s="1024"/>
      <c r="D265" s="1024">
        <v>2</v>
      </c>
      <c r="E265" s="1025" t="e">
        <f t="shared" si="24"/>
        <v>#DIV/0!</v>
      </c>
      <c r="F265" s="1026"/>
      <c r="G265" s="1026"/>
      <c r="H265" s="1025" t="e">
        <f t="shared" si="21"/>
        <v>#DIV/0!</v>
      </c>
      <c r="I265" s="1017">
        <f t="shared" si="22"/>
        <v>0</v>
      </c>
      <c r="J265" s="1017">
        <f t="shared" si="22"/>
        <v>2</v>
      </c>
      <c r="K265" s="1034" t="e">
        <f t="shared" si="23"/>
        <v>#DIV/0!</v>
      </c>
    </row>
    <row r="266" spans="1:11" ht="25.5">
      <c r="A266" s="1095" t="s">
        <v>2972</v>
      </c>
      <c r="B266" s="1023" t="s">
        <v>1315</v>
      </c>
      <c r="C266" s="1024"/>
      <c r="D266" s="1024">
        <v>2</v>
      </c>
      <c r="E266" s="1025" t="e">
        <f t="shared" si="24"/>
        <v>#DIV/0!</v>
      </c>
      <c r="F266" s="1026"/>
      <c r="G266" s="1026"/>
      <c r="H266" s="1025" t="e">
        <f t="shared" si="21"/>
        <v>#DIV/0!</v>
      </c>
      <c r="I266" s="1017">
        <f t="shared" si="22"/>
        <v>0</v>
      </c>
      <c r="J266" s="1017">
        <f t="shared" si="22"/>
        <v>2</v>
      </c>
      <c r="K266" s="1034" t="e">
        <f t="shared" si="23"/>
        <v>#DIV/0!</v>
      </c>
    </row>
    <row r="267" spans="1:11" ht="25.5">
      <c r="A267" s="1095" t="s">
        <v>120</v>
      </c>
      <c r="B267" s="1023" t="s">
        <v>121</v>
      </c>
      <c r="C267" s="1024"/>
      <c r="D267" s="1024">
        <v>7</v>
      </c>
      <c r="E267" s="1025" t="e">
        <f t="shared" si="24"/>
        <v>#DIV/0!</v>
      </c>
      <c r="F267" s="1026"/>
      <c r="G267" s="1026"/>
      <c r="H267" s="1025" t="e">
        <f t="shared" si="21"/>
        <v>#DIV/0!</v>
      </c>
      <c r="I267" s="1017">
        <f t="shared" si="22"/>
        <v>0</v>
      </c>
      <c r="J267" s="1017">
        <f t="shared" si="22"/>
        <v>7</v>
      </c>
      <c r="K267" s="1034" t="e">
        <f t="shared" si="23"/>
        <v>#DIV/0!</v>
      </c>
    </row>
    <row r="268" spans="1:11">
      <c r="A268" s="1095" t="s">
        <v>633</v>
      </c>
      <c r="B268" s="1023" t="s">
        <v>634</v>
      </c>
      <c r="C268" s="1024"/>
      <c r="D268" s="1024">
        <v>1</v>
      </c>
      <c r="E268" s="1025" t="e">
        <f t="shared" si="24"/>
        <v>#DIV/0!</v>
      </c>
      <c r="F268" s="1026"/>
      <c r="G268" s="1026"/>
      <c r="H268" s="1025" t="e">
        <f t="shared" si="21"/>
        <v>#DIV/0!</v>
      </c>
      <c r="I268" s="1017">
        <f t="shared" si="22"/>
        <v>0</v>
      </c>
      <c r="J268" s="1017">
        <f t="shared" si="22"/>
        <v>1</v>
      </c>
      <c r="K268" s="1034" t="e">
        <f t="shared" si="23"/>
        <v>#DIV/0!</v>
      </c>
    </row>
    <row r="269" spans="1:11">
      <c r="A269" s="1095" t="s">
        <v>317</v>
      </c>
      <c r="B269" s="1023" t="s">
        <v>318</v>
      </c>
      <c r="C269" s="1024"/>
      <c r="D269" s="1024"/>
      <c r="E269" s="1025" t="e">
        <f t="shared" si="24"/>
        <v>#DIV/0!</v>
      </c>
      <c r="F269" s="1026"/>
      <c r="G269" s="1026"/>
      <c r="H269" s="1025" t="e">
        <f t="shared" si="21"/>
        <v>#DIV/0!</v>
      </c>
      <c r="I269" s="1017">
        <f t="shared" si="22"/>
        <v>0</v>
      </c>
      <c r="J269" s="1017">
        <f t="shared" si="22"/>
        <v>0</v>
      </c>
      <c r="K269" s="1034" t="e">
        <f t="shared" si="23"/>
        <v>#DIV/0!</v>
      </c>
    </row>
    <row r="270" spans="1:11">
      <c r="A270" s="1095" t="s">
        <v>647</v>
      </c>
      <c r="B270" s="1023" t="s">
        <v>648</v>
      </c>
      <c r="C270" s="1024"/>
      <c r="D270" s="1024">
        <v>1</v>
      </c>
      <c r="E270" s="1025" t="e">
        <f t="shared" si="24"/>
        <v>#DIV/0!</v>
      </c>
      <c r="F270" s="1026"/>
      <c r="G270" s="1026"/>
      <c r="H270" s="1025" t="e">
        <f t="shared" si="21"/>
        <v>#DIV/0!</v>
      </c>
      <c r="I270" s="1017">
        <f t="shared" si="22"/>
        <v>0</v>
      </c>
      <c r="J270" s="1017">
        <f t="shared" si="22"/>
        <v>1</v>
      </c>
      <c r="K270" s="1034" t="e">
        <f t="shared" si="23"/>
        <v>#DIV/0!</v>
      </c>
    </row>
    <row r="271" spans="1:11">
      <c r="A271" s="1095" t="s">
        <v>5059</v>
      </c>
      <c r="B271" s="1023" t="s">
        <v>5060</v>
      </c>
      <c r="C271" s="1024"/>
      <c r="D271" s="1024">
        <v>1</v>
      </c>
      <c r="E271" s="1025" t="e">
        <f t="shared" si="24"/>
        <v>#DIV/0!</v>
      </c>
      <c r="F271" s="1026"/>
      <c r="G271" s="1026"/>
      <c r="H271" s="1025" t="e">
        <f t="shared" si="21"/>
        <v>#DIV/0!</v>
      </c>
      <c r="I271" s="1017">
        <f t="shared" si="22"/>
        <v>0</v>
      </c>
      <c r="J271" s="1017">
        <f t="shared" si="22"/>
        <v>1</v>
      </c>
      <c r="K271" s="1034" t="e">
        <f t="shared" si="23"/>
        <v>#DIV/0!</v>
      </c>
    </row>
    <row r="272" spans="1:11">
      <c r="A272" s="1095" t="s">
        <v>729</v>
      </c>
      <c r="B272" s="1023" t="s">
        <v>1418</v>
      </c>
      <c r="C272" s="1024"/>
      <c r="D272" s="1024">
        <v>1</v>
      </c>
      <c r="E272" s="1025" t="e">
        <f t="shared" si="24"/>
        <v>#DIV/0!</v>
      </c>
      <c r="F272" s="1026"/>
      <c r="G272" s="1026"/>
      <c r="H272" s="1025" t="e">
        <f t="shared" si="21"/>
        <v>#DIV/0!</v>
      </c>
      <c r="I272" s="1017">
        <f t="shared" si="22"/>
        <v>0</v>
      </c>
      <c r="J272" s="1017">
        <f t="shared" si="22"/>
        <v>1</v>
      </c>
      <c r="K272" s="1034" t="e">
        <f t="shared" si="23"/>
        <v>#DIV/0!</v>
      </c>
    </row>
    <row r="273" spans="1:11" ht="25.5">
      <c r="A273" s="1095" t="s">
        <v>1072</v>
      </c>
      <c r="B273" s="1023" t="s">
        <v>5061</v>
      </c>
      <c r="C273" s="1024"/>
      <c r="D273" s="1024"/>
      <c r="E273" s="1025" t="e">
        <f t="shared" si="24"/>
        <v>#DIV/0!</v>
      </c>
      <c r="F273" s="1026"/>
      <c r="G273" s="1026">
        <v>1</v>
      </c>
      <c r="H273" s="1025" t="e">
        <f t="shared" si="21"/>
        <v>#DIV/0!</v>
      </c>
      <c r="I273" s="1017">
        <f t="shared" ref="I273:J277" si="25">C273+F273</f>
        <v>0</v>
      </c>
      <c r="J273" s="1017">
        <f t="shared" si="25"/>
        <v>1</v>
      </c>
      <c r="K273" s="1034" t="e">
        <f t="shared" si="23"/>
        <v>#DIV/0!</v>
      </c>
    </row>
    <row r="274" spans="1:11" ht="25.5">
      <c r="A274" s="1095" t="s">
        <v>727</v>
      </c>
      <c r="B274" s="1023" t="s">
        <v>5062</v>
      </c>
      <c r="C274" s="1024"/>
      <c r="D274" s="1024"/>
      <c r="E274" s="1025" t="e">
        <f t="shared" si="24"/>
        <v>#DIV/0!</v>
      </c>
      <c r="F274" s="1026"/>
      <c r="G274" s="1026">
        <v>1</v>
      </c>
      <c r="H274" s="1025" t="e">
        <f t="shared" si="21"/>
        <v>#DIV/0!</v>
      </c>
      <c r="I274" s="1017">
        <f t="shared" si="25"/>
        <v>0</v>
      </c>
      <c r="J274" s="1017">
        <f t="shared" si="25"/>
        <v>1</v>
      </c>
      <c r="K274" s="1034" t="e">
        <f t="shared" si="23"/>
        <v>#DIV/0!</v>
      </c>
    </row>
    <row r="275" spans="1:11">
      <c r="A275" s="1095" t="s">
        <v>1790</v>
      </c>
      <c r="B275" s="1023" t="s">
        <v>5063</v>
      </c>
      <c r="C275" s="1024"/>
      <c r="D275" s="1024"/>
      <c r="E275" s="1025" t="e">
        <f t="shared" si="24"/>
        <v>#DIV/0!</v>
      </c>
      <c r="F275" s="1026"/>
      <c r="G275" s="1026">
        <v>1</v>
      </c>
      <c r="H275" s="1025" t="e">
        <f t="shared" si="21"/>
        <v>#DIV/0!</v>
      </c>
      <c r="I275" s="1017">
        <f t="shared" si="25"/>
        <v>0</v>
      </c>
      <c r="J275" s="1017">
        <f t="shared" si="25"/>
        <v>1</v>
      </c>
      <c r="K275" s="1034" t="e">
        <f t="shared" si="23"/>
        <v>#DIV/0!</v>
      </c>
    </row>
    <row r="276" spans="1:11">
      <c r="A276" s="1095" t="s">
        <v>651</v>
      </c>
      <c r="B276" s="1023" t="s">
        <v>652</v>
      </c>
      <c r="C276" s="1024"/>
      <c r="D276" s="1024">
        <v>7</v>
      </c>
      <c r="E276" s="1025" t="e">
        <f t="shared" si="24"/>
        <v>#DIV/0!</v>
      </c>
      <c r="F276" s="1026"/>
      <c r="G276" s="1026"/>
      <c r="H276" s="1025" t="e">
        <f t="shared" si="21"/>
        <v>#DIV/0!</v>
      </c>
      <c r="I276" s="1017">
        <f t="shared" si="25"/>
        <v>0</v>
      </c>
      <c r="J276" s="1017">
        <f t="shared" si="25"/>
        <v>7</v>
      </c>
      <c r="K276" s="1034" t="e">
        <f t="shared" si="23"/>
        <v>#DIV/0!</v>
      </c>
    </row>
    <row r="277" spans="1:11" ht="15">
      <c r="A277" s="1166" t="s">
        <v>4210</v>
      </c>
      <c r="B277" s="1167"/>
      <c r="C277" s="1189">
        <f>SUM(C136:C276)</f>
        <v>7937</v>
      </c>
      <c r="D277" s="1189">
        <f>SUM(D136:D276)</f>
        <v>4987</v>
      </c>
      <c r="E277" s="1034">
        <f t="shared" si="24"/>
        <v>62.83230439712738</v>
      </c>
      <c r="F277" s="1189">
        <f>SUM(F136:F276)</f>
        <v>102318</v>
      </c>
      <c r="G277" s="1189">
        <f>SUM(G136:G276)</f>
        <v>62395</v>
      </c>
      <c r="H277" s="1034">
        <f t="shared" si="21"/>
        <v>60.981449989249207</v>
      </c>
      <c r="I277" s="1017">
        <f t="shared" si="25"/>
        <v>110255</v>
      </c>
      <c r="J277" s="1017">
        <f t="shared" si="25"/>
        <v>67382</v>
      </c>
      <c r="K277" s="1034">
        <f t="shared" si="23"/>
        <v>61.114688676250509</v>
      </c>
    </row>
    <row r="278" spans="1:11">
      <c r="A278" s="1170" t="s">
        <v>4211</v>
      </c>
      <c r="B278" s="1194"/>
      <c r="C278" s="1195"/>
      <c r="D278" s="1195"/>
      <c r="E278" s="1195"/>
      <c r="F278" s="1195"/>
      <c r="G278" s="1195"/>
      <c r="H278" s="1195"/>
      <c r="I278" s="1195"/>
      <c r="J278" s="1173"/>
      <c r="K278" s="1196"/>
    </row>
    <row r="279" spans="1:11" ht="14.25">
      <c r="A279" s="1168" t="s">
        <v>4212</v>
      </c>
      <c r="B279" s="1174" t="s">
        <v>4213</v>
      </c>
      <c r="C279" s="1173"/>
      <c r="D279" s="1173"/>
      <c r="E279" s="1025" t="e">
        <f t="shared" ref="E279:E292" si="26">SUM(D279/C279*100)</f>
        <v>#DIV/0!</v>
      </c>
      <c r="F279" s="1172"/>
      <c r="G279" s="1172"/>
      <c r="H279" s="1025" t="e">
        <f t="shared" ref="H279:H292" si="27">SUM(G279/F279*100)</f>
        <v>#DIV/0!</v>
      </c>
      <c r="I279" s="1017">
        <f t="shared" ref="I279:J292" si="28">C279+F279</f>
        <v>0</v>
      </c>
      <c r="J279" s="1017">
        <f t="shared" si="28"/>
        <v>0</v>
      </c>
      <c r="K279" s="1034" t="e">
        <f t="shared" ref="K279:K292" si="29">SUM(J279/I279*100)</f>
        <v>#DIV/0!</v>
      </c>
    </row>
    <row r="280" spans="1:11" ht="14.25">
      <c r="A280" s="1168" t="s">
        <v>4214</v>
      </c>
      <c r="B280" s="1174" t="s">
        <v>4215</v>
      </c>
      <c r="C280" s="1173"/>
      <c r="D280" s="1173"/>
      <c r="E280" s="1025" t="e">
        <f t="shared" si="26"/>
        <v>#DIV/0!</v>
      </c>
      <c r="F280" s="1172"/>
      <c r="G280" s="1172"/>
      <c r="H280" s="1025" t="e">
        <f t="shared" si="27"/>
        <v>#DIV/0!</v>
      </c>
      <c r="I280" s="1017">
        <f t="shared" si="28"/>
        <v>0</v>
      </c>
      <c r="J280" s="1017">
        <f t="shared" si="28"/>
        <v>0</v>
      </c>
      <c r="K280" s="1034" t="e">
        <f t="shared" si="29"/>
        <v>#DIV/0!</v>
      </c>
    </row>
    <row r="281" spans="1:11" ht="14.25">
      <c r="A281" s="1168" t="s">
        <v>4216</v>
      </c>
      <c r="B281" s="1174" t="s">
        <v>4217</v>
      </c>
      <c r="C281" s="1173"/>
      <c r="D281" s="1173"/>
      <c r="E281" s="1025" t="e">
        <f t="shared" si="26"/>
        <v>#DIV/0!</v>
      </c>
      <c r="F281" s="1172"/>
      <c r="G281" s="1172"/>
      <c r="H281" s="1025" t="e">
        <f t="shared" si="27"/>
        <v>#DIV/0!</v>
      </c>
      <c r="I281" s="1017">
        <f t="shared" si="28"/>
        <v>0</v>
      </c>
      <c r="J281" s="1017">
        <f t="shared" si="28"/>
        <v>0</v>
      </c>
      <c r="K281" s="1034" t="e">
        <f t="shared" si="29"/>
        <v>#DIV/0!</v>
      </c>
    </row>
    <row r="282" spans="1:11" ht="25.5">
      <c r="A282" s="1168" t="s">
        <v>819</v>
      </c>
      <c r="B282" s="1174" t="s">
        <v>4218</v>
      </c>
      <c r="C282" s="1173"/>
      <c r="D282" s="1173"/>
      <c r="E282" s="1025" t="e">
        <f t="shared" si="26"/>
        <v>#DIV/0!</v>
      </c>
      <c r="F282" s="1172"/>
      <c r="G282" s="1172"/>
      <c r="H282" s="1025" t="e">
        <f t="shared" si="27"/>
        <v>#DIV/0!</v>
      </c>
      <c r="I282" s="1017">
        <f t="shared" si="28"/>
        <v>0</v>
      </c>
      <c r="J282" s="1017">
        <f t="shared" si="28"/>
        <v>0</v>
      </c>
      <c r="K282" s="1034" t="e">
        <f t="shared" si="29"/>
        <v>#DIV/0!</v>
      </c>
    </row>
    <row r="283" spans="1:11" ht="14.25">
      <c r="A283" s="1168" t="s">
        <v>4219</v>
      </c>
      <c r="B283" s="1174" t="s">
        <v>4220</v>
      </c>
      <c r="C283" s="1173"/>
      <c r="D283" s="1173"/>
      <c r="E283" s="1025" t="e">
        <f t="shared" si="26"/>
        <v>#DIV/0!</v>
      </c>
      <c r="F283" s="1172"/>
      <c r="G283" s="1172"/>
      <c r="H283" s="1025" t="e">
        <f t="shared" si="27"/>
        <v>#DIV/0!</v>
      </c>
      <c r="I283" s="1017">
        <f t="shared" si="28"/>
        <v>0</v>
      </c>
      <c r="J283" s="1017">
        <f t="shared" si="28"/>
        <v>0</v>
      </c>
      <c r="K283" s="1034" t="e">
        <f t="shared" si="29"/>
        <v>#DIV/0!</v>
      </c>
    </row>
    <row r="284" spans="1:11" ht="25.5">
      <c r="A284" s="1168" t="s">
        <v>4221</v>
      </c>
      <c r="B284" s="1174" t="s">
        <v>4222</v>
      </c>
      <c r="C284" s="1173"/>
      <c r="D284" s="1173"/>
      <c r="E284" s="1025" t="e">
        <f t="shared" si="26"/>
        <v>#DIV/0!</v>
      </c>
      <c r="F284" s="1172"/>
      <c r="G284" s="1172"/>
      <c r="H284" s="1025" t="e">
        <f t="shared" si="27"/>
        <v>#DIV/0!</v>
      </c>
      <c r="I284" s="1017">
        <f t="shared" si="28"/>
        <v>0</v>
      </c>
      <c r="J284" s="1017">
        <f t="shared" si="28"/>
        <v>0</v>
      </c>
      <c r="K284" s="1034" t="e">
        <f t="shared" si="29"/>
        <v>#DIV/0!</v>
      </c>
    </row>
    <row r="285" spans="1:11" ht="51">
      <c r="A285" s="1168" t="s">
        <v>4223</v>
      </c>
      <c r="B285" s="1174" t="s">
        <v>4224</v>
      </c>
      <c r="C285" s="1173"/>
      <c r="D285" s="1173"/>
      <c r="E285" s="1025" t="e">
        <f t="shared" si="26"/>
        <v>#DIV/0!</v>
      </c>
      <c r="F285" s="1172"/>
      <c r="G285" s="1172"/>
      <c r="H285" s="1025" t="e">
        <f t="shared" si="27"/>
        <v>#DIV/0!</v>
      </c>
      <c r="I285" s="1017">
        <f t="shared" si="28"/>
        <v>0</v>
      </c>
      <c r="J285" s="1017">
        <f t="shared" si="28"/>
        <v>0</v>
      </c>
      <c r="K285" s="1034" t="e">
        <f t="shared" si="29"/>
        <v>#DIV/0!</v>
      </c>
    </row>
    <row r="286" spans="1:11" ht="51">
      <c r="A286" s="1168" t="s">
        <v>4225</v>
      </c>
      <c r="B286" s="1174" t="s">
        <v>570</v>
      </c>
      <c r="C286" s="1173"/>
      <c r="D286" s="1173"/>
      <c r="E286" s="1025" t="e">
        <f t="shared" si="26"/>
        <v>#DIV/0!</v>
      </c>
      <c r="F286" s="1172"/>
      <c r="G286" s="1172"/>
      <c r="H286" s="1025" t="e">
        <f t="shared" si="27"/>
        <v>#DIV/0!</v>
      </c>
      <c r="I286" s="1017">
        <f t="shared" si="28"/>
        <v>0</v>
      </c>
      <c r="J286" s="1017">
        <f t="shared" si="28"/>
        <v>0</v>
      </c>
      <c r="K286" s="1034" t="e">
        <f t="shared" si="29"/>
        <v>#DIV/0!</v>
      </c>
    </row>
    <row r="287" spans="1:11" ht="14.25">
      <c r="A287" s="1168" t="s">
        <v>571</v>
      </c>
      <c r="B287" s="1174" t="s">
        <v>572</v>
      </c>
      <c r="C287" s="1173"/>
      <c r="D287" s="1173"/>
      <c r="E287" s="1025" t="e">
        <f t="shared" si="26"/>
        <v>#DIV/0!</v>
      </c>
      <c r="F287" s="1172"/>
      <c r="G287" s="1172"/>
      <c r="H287" s="1025" t="e">
        <f t="shared" si="27"/>
        <v>#DIV/0!</v>
      </c>
      <c r="I287" s="1017">
        <f t="shared" si="28"/>
        <v>0</v>
      </c>
      <c r="J287" s="1017">
        <f t="shared" si="28"/>
        <v>0</v>
      </c>
      <c r="K287" s="1034" t="e">
        <f t="shared" si="29"/>
        <v>#DIV/0!</v>
      </c>
    </row>
    <row r="288" spans="1:11" ht="38.25">
      <c r="A288" s="1168" t="s">
        <v>573</v>
      </c>
      <c r="B288" s="1174" t="s">
        <v>2990</v>
      </c>
      <c r="C288" s="1173"/>
      <c r="D288" s="1173"/>
      <c r="E288" s="1025" t="e">
        <f t="shared" si="26"/>
        <v>#DIV/0!</v>
      </c>
      <c r="F288" s="1172"/>
      <c r="G288" s="1172"/>
      <c r="H288" s="1025" t="e">
        <f t="shared" si="27"/>
        <v>#DIV/0!</v>
      </c>
      <c r="I288" s="1017">
        <f t="shared" si="28"/>
        <v>0</v>
      </c>
      <c r="J288" s="1017">
        <f t="shared" si="28"/>
        <v>0</v>
      </c>
      <c r="K288" s="1034" t="e">
        <f t="shared" si="29"/>
        <v>#DIV/0!</v>
      </c>
    </row>
    <row r="289" spans="1:11" ht="63.75">
      <c r="A289" s="1168" t="s">
        <v>2991</v>
      </c>
      <c r="B289" s="1174" t="s">
        <v>2992</v>
      </c>
      <c r="C289" s="1173"/>
      <c r="D289" s="1173"/>
      <c r="E289" s="1025" t="e">
        <f t="shared" si="26"/>
        <v>#DIV/0!</v>
      </c>
      <c r="F289" s="1172"/>
      <c r="G289" s="1172"/>
      <c r="H289" s="1025" t="e">
        <f t="shared" si="27"/>
        <v>#DIV/0!</v>
      </c>
      <c r="I289" s="1017">
        <f t="shared" si="28"/>
        <v>0</v>
      </c>
      <c r="J289" s="1017">
        <f t="shared" si="28"/>
        <v>0</v>
      </c>
      <c r="K289" s="1034" t="e">
        <f t="shared" si="29"/>
        <v>#DIV/0!</v>
      </c>
    </row>
    <row r="290" spans="1:11" ht="76.5">
      <c r="A290" s="1168" t="s">
        <v>2993</v>
      </c>
      <c r="B290" s="1174" t="s">
        <v>2994</v>
      </c>
      <c r="C290" s="1173"/>
      <c r="D290" s="1173"/>
      <c r="E290" s="1025" t="e">
        <f t="shared" si="26"/>
        <v>#DIV/0!</v>
      </c>
      <c r="F290" s="1172"/>
      <c r="G290" s="1172"/>
      <c r="H290" s="1025" t="e">
        <f t="shared" si="27"/>
        <v>#DIV/0!</v>
      </c>
      <c r="I290" s="1017">
        <f t="shared" si="28"/>
        <v>0</v>
      </c>
      <c r="J290" s="1017">
        <f t="shared" si="28"/>
        <v>0</v>
      </c>
      <c r="K290" s="1034" t="e">
        <f t="shared" si="29"/>
        <v>#DIV/0!</v>
      </c>
    </row>
    <row r="291" spans="1:11">
      <c r="A291" s="1178" t="s">
        <v>2995</v>
      </c>
      <c r="B291" s="1179"/>
      <c r="C291" s="1197">
        <f>SUM(C279:C290)</f>
        <v>0</v>
      </c>
      <c r="D291" s="1197">
        <f>SUM(D279:D290)</f>
        <v>0</v>
      </c>
      <c r="E291" s="1034" t="e">
        <f t="shared" si="26"/>
        <v>#DIV/0!</v>
      </c>
      <c r="F291" s="1197">
        <f>SUM(F279:F290)</f>
        <v>0</v>
      </c>
      <c r="G291" s="1197">
        <f>SUM(G279:G290)</f>
        <v>0</v>
      </c>
      <c r="H291" s="1034" t="e">
        <f t="shared" si="27"/>
        <v>#DIV/0!</v>
      </c>
      <c r="I291" s="1017">
        <f t="shared" si="28"/>
        <v>0</v>
      </c>
      <c r="J291" s="1017">
        <f t="shared" si="28"/>
        <v>0</v>
      </c>
      <c r="K291" s="1034" t="e">
        <f t="shared" si="29"/>
        <v>#DIV/0!</v>
      </c>
    </row>
    <row r="292" spans="1:11">
      <c r="A292" s="1198" t="s">
        <v>2996</v>
      </c>
      <c r="B292" s="1181"/>
      <c r="C292" s="1177">
        <f>SUM(C134+C277+C291)</f>
        <v>8030</v>
      </c>
      <c r="D292" s="1177">
        <f>SUM(D134+D277+D291)</f>
        <v>5016</v>
      </c>
      <c r="E292" s="1034">
        <f t="shared" si="26"/>
        <v>62.465753424657535</v>
      </c>
      <c r="F292" s="1177">
        <f>SUM(F134+F277+F291)</f>
        <v>103164</v>
      </c>
      <c r="G292" s="1177">
        <f>SUM(G134+G277+G291)</f>
        <v>63013</v>
      </c>
      <c r="H292" s="1034">
        <f t="shared" si="27"/>
        <v>61.08041564886976</v>
      </c>
      <c r="I292" s="1073">
        <f t="shared" si="28"/>
        <v>111194</v>
      </c>
      <c r="J292" s="1073">
        <f t="shared" si="28"/>
        <v>68029</v>
      </c>
      <c r="K292" s="1034">
        <f t="shared" si="29"/>
        <v>61.18045937730453</v>
      </c>
    </row>
    <row r="293" spans="1:11">
      <c r="A293" s="1888" t="s">
        <v>2997</v>
      </c>
      <c r="B293" s="1888"/>
      <c r="C293" s="1888"/>
      <c r="D293" s="1888"/>
      <c r="E293" s="1888"/>
      <c r="F293" s="1888"/>
      <c r="G293" s="1888"/>
      <c r="H293" s="1888"/>
      <c r="I293" s="1888"/>
      <c r="J293" s="1888"/>
    </row>
    <row r="294" spans="1:11">
      <c r="A294" s="1888" t="s">
        <v>1955</v>
      </c>
      <c r="B294" s="1888"/>
      <c r="C294" s="1888"/>
      <c r="D294" s="1888"/>
      <c r="E294" s="1888"/>
      <c r="F294" s="1888"/>
      <c r="G294" s="1888"/>
      <c r="H294" s="1888"/>
      <c r="I294" s="1888"/>
      <c r="J294" s="1888"/>
    </row>
    <row r="295" spans="1:11" ht="14.25">
      <c r="A295" s="1144"/>
      <c r="B295" s="1199"/>
      <c r="C295" s="1199"/>
      <c r="D295" s="1199"/>
      <c r="E295" s="1199"/>
      <c r="F295" s="1159"/>
      <c r="G295" s="1159"/>
      <c r="H295" s="1159"/>
      <c r="I295" s="1200"/>
      <c r="J295" s="1159"/>
    </row>
    <row r="296" spans="1:11">
      <c r="A296" s="100"/>
      <c r="B296" s="100"/>
    </row>
    <row r="297" spans="1:11">
      <c r="A297" s="101"/>
      <c r="B297" s="102"/>
    </row>
  </sheetData>
  <mergeCells count="8">
    <mergeCell ref="A293:J293"/>
    <mergeCell ref="A294:J294"/>
    <mergeCell ref="A7:A8"/>
    <mergeCell ref="B7:B8"/>
    <mergeCell ref="C7:E7"/>
    <mergeCell ref="F7:H7"/>
    <mergeCell ref="I7:K7"/>
    <mergeCell ref="C135:K135"/>
  </mergeCells>
  <phoneticPr fontId="94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269"/>
  <sheetViews>
    <sheetView workbookViewId="0">
      <selection activeCell="K264" sqref="K264"/>
    </sheetView>
  </sheetViews>
  <sheetFormatPr defaultColWidth="9.140625" defaultRowHeight="12.75"/>
  <cols>
    <col min="1" max="1" width="8" customWidth="1"/>
    <col min="2" max="2" width="40.5703125" customWidth="1"/>
    <col min="3" max="3" width="11.140625" customWidth="1"/>
    <col min="4" max="4" width="9" customWidth="1"/>
    <col min="5" max="5" width="11.140625" customWidth="1"/>
    <col min="6" max="6" width="8.5703125" customWidth="1"/>
    <col min="7" max="7" width="9" customWidth="1"/>
    <col min="8" max="8" width="10.28515625" customWidth="1"/>
    <col min="9" max="9" width="8.85546875" customWidth="1"/>
    <col min="11" max="11" width="10.85546875" customWidth="1"/>
  </cols>
  <sheetData>
    <row r="1" spans="1:15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5" ht="14.25">
      <c r="A2" s="187"/>
      <c r="B2" s="188" t="s">
        <v>916</v>
      </c>
      <c r="C2" s="223">
        <v>6113079</v>
      </c>
      <c r="D2" s="190"/>
      <c r="E2" s="190"/>
      <c r="F2" s="190"/>
      <c r="G2" s="190"/>
      <c r="H2" s="190"/>
      <c r="I2" s="191"/>
      <c r="J2" s="222"/>
    </row>
    <row r="3" spans="1:15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5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5" ht="15.75">
      <c r="A5" s="187"/>
      <c r="B5" s="188" t="s">
        <v>692</v>
      </c>
      <c r="C5" s="224" t="s">
        <v>1084</v>
      </c>
      <c r="D5" s="225"/>
      <c r="E5" s="225"/>
      <c r="F5" s="225"/>
      <c r="G5" s="196"/>
      <c r="H5" s="196"/>
      <c r="I5" s="197"/>
      <c r="J5" s="222"/>
    </row>
    <row r="6" spans="1:15" ht="15.75">
      <c r="A6" s="226"/>
      <c r="B6" s="226"/>
      <c r="C6" s="942" t="s">
        <v>357</v>
      </c>
      <c r="D6" s="226"/>
      <c r="E6" s="226"/>
      <c r="F6" s="226"/>
      <c r="G6" s="226"/>
      <c r="H6" s="226"/>
      <c r="I6" s="213"/>
      <c r="J6" s="213"/>
    </row>
    <row r="7" spans="1:15" ht="12.75" customHeight="1">
      <c r="A7" s="1769" t="s">
        <v>31</v>
      </c>
      <c r="B7" s="1769" t="s">
        <v>32</v>
      </c>
      <c r="C7" s="1808" t="s">
        <v>696</v>
      </c>
      <c r="D7" s="1809"/>
      <c r="E7" s="1810"/>
      <c r="F7" s="1808" t="s">
        <v>697</v>
      </c>
      <c r="G7" s="1809"/>
      <c r="H7" s="1810"/>
      <c r="I7" s="1811" t="s">
        <v>3906</v>
      </c>
      <c r="J7" s="1812"/>
      <c r="K7" s="1813"/>
    </row>
    <row r="8" spans="1:15" ht="48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5" ht="18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5" ht="18" customHeight="1">
      <c r="A10" s="742"/>
      <c r="B10" s="807"/>
      <c r="C10" s="807"/>
      <c r="D10" s="807"/>
      <c r="E10" s="807"/>
      <c r="F10" s="807"/>
      <c r="G10" s="807"/>
      <c r="H10" s="807"/>
      <c r="I10" s="807"/>
      <c r="J10" s="807"/>
      <c r="K10" s="650"/>
    </row>
    <row r="11" spans="1:15" ht="16.5" customHeight="1">
      <c r="A11" s="312" t="s">
        <v>2473</v>
      </c>
      <c r="B11" s="313" t="s">
        <v>2474</v>
      </c>
      <c r="C11" s="646"/>
      <c r="D11" s="646">
        <v>1</v>
      </c>
      <c r="E11" s="675" t="e">
        <f>SUM(D11/C11*100)</f>
        <v>#DIV/0!</v>
      </c>
      <c r="F11" s="647">
        <v>4</v>
      </c>
      <c r="G11" s="647">
        <v>4</v>
      </c>
      <c r="H11" s="675">
        <f>SUM(G11/F11*100)</f>
        <v>100</v>
      </c>
      <c r="I11" s="648">
        <f t="shared" ref="I11:J42" si="0">C11+F11</f>
        <v>4</v>
      </c>
      <c r="J11" s="696">
        <f t="shared" si="0"/>
        <v>5</v>
      </c>
      <c r="K11" s="665">
        <f>SUM(J11/I11*100)</f>
        <v>125</v>
      </c>
      <c r="L11" s="943"/>
      <c r="M11" s="943"/>
      <c r="N11" s="199"/>
      <c r="O11" s="943"/>
    </row>
    <row r="12" spans="1:15" ht="28.5" customHeight="1">
      <c r="A12" s="312" t="s">
        <v>944</v>
      </c>
      <c r="B12" s="313" t="s">
        <v>945</v>
      </c>
      <c r="C12" s="646"/>
      <c r="D12" s="646"/>
      <c r="E12" s="675" t="e">
        <f t="shared" ref="E12:E75" si="1">SUM(D12/C12*100)</f>
        <v>#DIV/0!</v>
      </c>
      <c r="F12" s="647">
        <v>1</v>
      </c>
      <c r="G12" s="647"/>
      <c r="H12" s="675">
        <f t="shared" ref="H12:H76" si="2">SUM(G12/F12*100)</f>
        <v>0</v>
      </c>
      <c r="I12" s="648">
        <f t="shared" si="0"/>
        <v>1</v>
      </c>
      <c r="J12" s="696">
        <f t="shared" si="0"/>
        <v>0</v>
      </c>
      <c r="K12" s="665">
        <f t="shared" ref="K12:K75" si="3">SUM(J12/I12*100)</f>
        <v>0</v>
      </c>
      <c r="L12" s="943"/>
      <c r="M12" s="943"/>
      <c r="N12" s="199"/>
      <c r="O12" s="943"/>
    </row>
    <row r="13" spans="1:15" ht="18" customHeight="1">
      <c r="A13" s="312" t="s">
        <v>946</v>
      </c>
      <c r="B13" s="313" t="s">
        <v>947</v>
      </c>
      <c r="C13" s="646">
        <v>2</v>
      </c>
      <c r="D13" s="646"/>
      <c r="E13" s="675">
        <f t="shared" si="1"/>
        <v>0</v>
      </c>
      <c r="F13" s="647">
        <v>2</v>
      </c>
      <c r="G13" s="647"/>
      <c r="H13" s="675">
        <f t="shared" si="2"/>
        <v>0</v>
      </c>
      <c r="I13" s="648">
        <f t="shared" si="0"/>
        <v>4</v>
      </c>
      <c r="J13" s="696">
        <f t="shared" si="0"/>
        <v>0</v>
      </c>
      <c r="K13" s="665">
        <f t="shared" si="3"/>
        <v>0</v>
      </c>
      <c r="L13" s="943"/>
      <c r="M13" s="943"/>
      <c r="N13" s="943"/>
      <c r="O13" s="943"/>
    </row>
    <row r="14" spans="1:15" ht="18" customHeight="1">
      <c r="A14" s="312" t="s">
        <v>948</v>
      </c>
      <c r="B14" s="313" t="s">
        <v>949</v>
      </c>
      <c r="C14" s="646">
        <v>2</v>
      </c>
      <c r="D14" s="646">
        <v>1</v>
      </c>
      <c r="E14" s="675">
        <f t="shared" si="1"/>
        <v>50</v>
      </c>
      <c r="F14" s="647">
        <v>1</v>
      </c>
      <c r="G14" s="647"/>
      <c r="H14" s="675">
        <f t="shared" si="2"/>
        <v>0</v>
      </c>
      <c r="I14" s="648">
        <f t="shared" si="0"/>
        <v>3</v>
      </c>
      <c r="J14" s="696">
        <f t="shared" si="0"/>
        <v>1</v>
      </c>
      <c r="K14" s="665">
        <f t="shared" si="3"/>
        <v>33.333333333333329</v>
      </c>
      <c r="L14" s="943"/>
      <c r="M14" s="943"/>
      <c r="N14" s="199"/>
      <c r="O14" s="943"/>
    </row>
    <row r="15" spans="1:15" ht="18" customHeight="1">
      <c r="A15" s="312" t="s">
        <v>950</v>
      </c>
      <c r="B15" s="313" t="s">
        <v>951</v>
      </c>
      <c r="C15" s="646">
        <v>1</v>
      </c>
      <c r="D15" s="646"/>
      <c r="E15" s="675">
        <f t="shared" si="1"/>
        <v>0</v>
      </c>
      <c r="F15" s="647">
        <v>1</v>
      </c>
      <c r="G15" s="647">
        <v>1</v>
      </c>
      <c r="H15" s="675">
        <f t="shared" si="2"/>
        <v>100</v>
      </c>
      <c r="I15" s="648">
        <f t="shared" si="0"/>
        <v>2</v>
      </c>
      <c r="J15" s="696">
        <f t="shared" si="0"/>
        <v>1</v>
      </c>
      <c r="K15" s="665">
        <f t="shared" si="3"/>
        <v>50</v>
      </c>
      <c r="L15" s="943"/>
      <c r="M15" s="943"/>
      <c r="N15" s="199"/>
      <c r="O15" s="943"/>
    </row>
    <row r="16" spans="1:15" ht="18" customHeight="1">
      <c r="A16" s="312" t="s">
        <v>952</v>
      </c>
      <c r="B16" s="313" t="s">
        <v>953</v>
      </c>
      <c r="C16" s="646">
        <v>3</v>
      </c>
      <c r="D16" s="646">
        <v>1</v>
      </c>
      <c r="E16" s="675">
        <f t="shared" si="1"/>
        <v>33.333333333333329</v>
      </c>
      <c r="F16" s="647"/>
      <c r="G16" s="647">
        <v>1</v>
      </c>
      <c r="H16" s="675" t="e">
        <f t="shared" si="2"/>
        <v>#DIV/0!</v>
      </c>
      <c r="I16" s="648">
        <f t="shared" si="0"/>
        <v>3</v>
      </c>
      <c r="J16" s="696">
        <f t="shared" si="0"/>
        <v>2</v>
      </c>
      <c r="K16" s="665">
        <f t="shared" si="3"/>
        <v>66.666666666666657</v>
      </c>
      <c r="L16" s="943"/>
      <c r="M16" s="943"/>
      <c r="N16" s="199"/>
      <c r="O16" s="943"/>
    </row>
    <row r="17" spans="1:15" ht="27.75" customHeight="1">
      <c r="A17" s="312" t="s">
        <v>122</v>
      </c>
      <c r="B17" s="313" t="s">
        <v>123</v>
      </c>
      <c r="C17" s="646">
        <v>16</v>
      </c>
      <c r="D17" s="646">
        <v>2</v>
      </c>
      <c r="E17" s="675">
        <f t="shared" si="1"/>
        <v>12.5</v>
      </c>
      <c r="F17" s="647">
        <v>3</v>
      </c>
      <c r="G17" s="647"/>
      <c r="H17" s="675">
        <f t="shared" si="2"/>
        <v>0</v>
      </c>
      <c r="I17" s="648">
        <f t="shared" si="0"/>
        <v>19</v>
      </c>
      <c r="J17" s="696">
        <f t="shared" si="0"/>
        <v>2</v>
      </c>
      <c r="K17" s="665">
        <f t="shared" si="3"/>
        <v>10.526315789473683</v>
      </c>
      <c r="L17" s="943"/>
      <c r="M17" s="943"/>
      <c r="N17" s="199"/>
      <c r="O17" s="943"/>
    </row>
    <row r="18" spans="1:15" ht="18" customHeight="1">
      <c r="A18" s="312" t="s">
        <v>126</v>
      </c>
      <c r="B18" s="313" t="s">
        <v>127</v>
      </c>
      <c r="C18" s="646">
        <v>4</v>
      </c>
      <c r="D18" s="646">
        <v>2</v>
      </c>
      <c r="E18" s="675">
        <f t="shared" si="1"/>
        <v>50</v>
      </c>
      <c r="F18" s="647">
        <v>12</v>
      </c>
      <c r="G18" s="647">
        <v>1</v>
      </c>
      <c r="H18" s="675">
        <f t="shared" si="2"/>
        <v>8.3333333333333321</v>
      </c>
      <c r="I18" s="648">
        <f t="shared" si="0"/>
        <v>16</v>
      </c>
      <c r="J18" s="696">
        <f t="shared" si="0"/>
        <v>3</v>
      </c>
      <c r="K18" s="665">
        <f t="shared" si="3"/>
        <v>18.75</v>
      </c>
      <c r="L18" s="943"/>
      <c r="M18" s="943"/>
      <c r="N18" s="199"/>
      <c r="O18" s="943"/>
    </row>
    <row r="19" spans="1:15" ht="18" customHeight="1">
      <c r="A19" s="312" t="s">
        <v>954</v>
      </c>
      <c r="B19" s="313" t="s">
        <v>955</v>
      </c>
      <c r="C19" s="646">
        <v>1</v>
      </c>
      <c r="D19" s="646">
        <v>1</v>
      </c>
      <c r="E19" s="675">
        <f t="shared" si="1"/>
        <v>100</v>
      </c>
      <c r="F19" s="647">
        <v>2</v>
      </c>
      <c r="G19" s="647">
        <v>2</v>
      </c>
      <c r="H19" s="675">
        <f t="shared" si="2"/>
        <v>100</v>
      </c>
      <c r="I19" s="648">
        <f t="shared" si="0"/>
        <v>3</v>
      </c>
      <c r="J19" s="696">
        <f t="shared" si="0"/>
        <v>3</v>
      </c>
      <c r="K19" s="665">
        <f t="shared" si="3"/>
        <v>100</v>
      </c>
      <c r="L19" s="943"/>
      <c r="M19" s="943"/>
      <c r="N19" s="199"/>
      <c r="O19" s="943"/>
    </row>
    <row r="20" spans="1:15" ht="31.5" customHeight="1">
      <c r="A20" s="312" t="s">
        <v>956</v>
      </c>
      <c r="B20" s="313" t="s">
        <v>957</v>
      </c>
      <c r="C20" s="646">
        <v>1</v>
      </c>
      <c r="D20" s="646"/>
      <c r="E20" s="675">
        <f t="shared" si="1"/>
        <v>0</v>
      </c>
      <c r="F20" s="647">
        <v>2</v>
      </c>
      <c r="G20" s="647"/>
      <c r="H20" s="675">
        <f t="shared" si="2"/>
        <v>0</v>
      </c>
      <c r="I20" s="648">
        <f t="shared" si="0"/>
        <v>3</v>
      </c>
      <c r="J20" s="696">
        <f t="shared" si="0"/>
        <v>0</v>
      </c>
      <c r="K20" s="665">
        <f t="shared" si="3"/>
        <v>0</v>
      </c>
      <c r="L20" s="943"/>
      <c r="M20" s="943"/>
      <c r="N20" s="199"/>
      <c r="O20" s="943"/>
    </row>
    <row r="21" spans="1:15" ht="18" customHeight="1">
      <c r="A21" s="312" t="s">
        <v>958</v>
      </c>
      <c r="B21" s="313" t="s">
        <v>959</v>
      </c>
      <c r="C21" s="646">
        <v>12</v>
      </c>
      <c r="D21" s="646">
        <v>6</v>
      </c>
      <c r="E21" s="675">
        <f t="shared" si="1"/>
        <v>50</v>
      </c>
      <c r="F21" s="647">
        <v>2</v>
      </c>
      <c r="G21" s="647"/>
      <c r="H21" s="675">
        <f t="shared" si="2"/>
        <v>0</v>
      </c>
      <c r="I21" s="648">
        <f t="shared" si="0"/>
        <v>14</v>
      </c>
      <c r="J21" s="696">
        <f t="shared" si="0"/>
        <v>6</v>
      </c>
      <c r="K21" s="665">
        <f t="shared" si="3"/>
        <v>42.857142857142854</v>
      </c>
      <c r="L21" s="943"/>
      <c r="M21" s="943"/>
      <c r="N21" s="199"/>
      <c r="O21" s="943"/>
    </row>
    <row r="22" spans="1:15" ht="24.75" customHeight="1">
      <c r="A22" s="312" t="s">
        <v>960</v>
      </c>
      <c r="B22" s="313" t="s">
        <v>961</v>
      </c>
      <c r="C22" s="646">
        <v>8</v>
      </c>
      <c r="D22" s="646">
        <v>16</v>
      </c>
      <c r="E22" s="675">
        <f t="shared" si="1"/>
        <v>200</v>
      </c>
      <c r="F22" s="647">
        <v>2</v>
      </c>
      <c r="G22" s="647">
        <v>4</v>
      </c>
      <c r="H22" s="675">
        <f t="shared" si="2"/>
        <v>200</v>
      </c>
      <c r="I22" s="648">
        <f t="shared" si="0"/>
        <v>10</v>
      </c>
      <c r="J22" s="696">
        <f t="shared" si="0"/>
        <v>20</v>
      </c>
      <c r="K22" s="665">
        <f t="shared" si="3"/>
        <v>200</v>
      </c>
      <c r="L22" s="943"/>
      <c r="M22" s="943"/>
      <c r="N22" s="199"/>
      <c r="O22" s="943"/>
    </row>
    <row r="23" spans="1:15" ht="30.75" customHeight="1">
      <c r="A23" s="312" t="s">
        <v>2965</v>
      </c>
      <c r="B23" s="313" t="s">
        <v>2966</v>
      </c>
      <c r="C23" s="646"/>
      <c r="D23" s="646">
        <v>38</v>
      </c>
      <c r="E23" s="675" t="e">
        <f t="shared" si="1"/>
        <v>#DIV/0!</v>
      </c>
      <c r="F23" s="647">
        <v>19</v>
      </c>
      <c r="G23" s="647">
        <v>13</v>
      </c>
      <c r="H23" s="675">
        <f t="shared" si="2"/>
        <v>68.421052631578945</v>
      </c>
      <c r="I23" s="648">
        <f t="shared" si="0"/>
        <v>19</v>
      </c>
      <c r="J23" s="696">
        <f t="shared" si="0"/>
        <v>51</v>
      </c>
      <c r="K23" s="665">
        <f t="shared" si="3"/>
        <v>268.42105263157896</v>
      </c>
      <c r="L23" s="943"/>
      <c r="M23" s="943"/>
      <c r="N23" s="199"/>
      <c r="O23" s="943"/>
    </row>
    <row r="24" spans="1:15" ht="24" customHeight="1">
      <c r="A24" s="312" t="s">
        <v>2967</v>
      </c>
      <c r="B24" s="313" t="s">
        <v>2968</v>
      </c>
      <c r="C24" s="646"/>
      <c r="D24" s="646">
        <v>9</v>
      </c>
      <c r="E24" s="675" t="e">
        <f t="shared" si="1"/>
        <v>#DIV/0!</v>
      </c>
      <c r="F24" s="647">
        <v>7</v>
      </c>
      <c r="G24" s="647">
        <v>4</v>
      </c>
      <c r="H24" s="675">
        <f t="shared" si="2"/>
        <v>57.142857142857139</v>
      </c>
      <c r="I24" s="648">
        <f t="shared" si="0"/>
        <v>7</v>
      </c>
      <c r="J24" s="696">
        <f t="shared" si="0"/>
        <v>13</v>
      </c>
      <c r="K24" s="665">
        <f t="shared" si="3"/>
        <v>185.71428571428572</v>
      </c>
      <c r="L24" s="943"/>
      <c r="M24" s="943"/>
      <c r="N24" s="199"/>
      <c r="O24" s="943"/>
    </row>
    <row r="25" spans="1:15" ht="24.75" customHeight="1">
      <c r="A25" s="312" t="s">
        <v>962</v>
      </c>
      <c r="B25" s="313" t="s">
        <v>963</v>
      </c>
      <c r="C25" s="646"/>
      <c r="D25" s="646">
        <v>1</v>
      </c>
      <c r="E25" s="675" t="e">
        <f t="shared" si="1"/>
        <v>#DIV/0!</v>
      </c>
      <c r="F25" s="647">
        <v>1</v>
      </c>
      <c r="G25" s="647">
        <v>2</v>
      </c>
      <c r="H25" s="675">
        <v>1</v>
      </c>
      <c r="I25" s="648">
        <f t="shared" si="0"/>
        <v>1</v>
      </c>
      <c r="J25" s="696">
        <f t="shared" si="0"/>
        <v>3</v>
      </c>
      <c r="K25" s="665">
        <f t="shared" si="3"/>
        <v>300</v>
      </c>
      <c r="L25" s="943"/>
      <c r="M25" s="943"/>
      <c r="N25" s="199"/>
      <c r="O25" s="943"/>
    </row>
    <row r="26" spans="1:15" ht="18" customHeight="1">
      <c r="A26" s="312" t="s">
        <v>964</v>
      </c>
      <c r="B26" s="313" t="s">
        <v>965</v>
      </c>
      <c r="C26" s="646">
        <v>5</v>
      </c>
      <c r="D26" s="646"/>
      <c r="E26" s="675">
        <f t="shared" si="1"/>
        <v>0</v>
      </c>
      <c r="F26" s="647">
        <v>4</v>
      </c>
      <c r="G26" s="647">
        <v>2</v>
      </c>
      <c r="H26" s="675">
        <f t="shared" si="2"/>
        <v>50</v>
      </c>
      <c r="I26" s="648">
        <f t="shared" si="0"/>
        <v>9</v>
      </c>
      <c r="J26" s="696">
        <f t="shared" si="0"/>
        <v>2</v>
      </c>
      <c r="K26" s="665">
        <f t="shared" si="3"/>
        <v>22.222222222222221</v>
      </c>
      <c r="L26" s="943"/>
      <c r="M26" s="943"/>
      <c r="N26" s="199"/>
      <c r="O26" s="943"/>
    </row>
    <row r="27" spans="1:15" ht="18" customHeight="1">
      <c r="A27" s="312" t="s">
        <v>966</v>
      </c>
      <c r="B27" s="313" t="s">
        <v>967</v>
      </c>
      <c r="C27" s="646">
        <v>260</v>
      </c>
      <c r="D27" s="646"/>
      <c r="E27" s="675">
        <f t="shared" si="1"/>
        <v>0</v>
      </c>
      <c r="F27" s="647">
        <v>130</v>
      </c>
      <c r="G27" s="647"/>
      <c r="H27" s="675">
        <f t="shared" si="2"/>
        <v>0</v>
      </c>
      <c r="I27" s="648">
        <f t="shared" si="0"/>
        <v>390</v>
      </c>
      <c r="J27" s="696">
        <f t="shared" si="0"/>
        <v>0</v>
      </c>
      <c r="K27" s="665">
        <f t="shared" si="3"/>
        <v>0</v>
      </c>
      <c r="L27" s="943"/>
      <c r="M27" s="943"/>
      <c r="N27" s="199"/>
      <c r="O27" s="943"/>
    </row>
    <row r="28" spans="1:15" ht="24.75" customHeight="1">
      <c r="A28" s="312" t="s">
        <v>968</v>
      </c>
      <c r="B28" s="313" t="s">
        <v>969</v>
      </c>
      <c r="C28" s="646">
        <v>8</v>
      </c>
      <c r="D28" s="646"/>
      <c r="E28" s="675">
        <f t="shared" si="1"/>
        <v>0</v>
      </c>
      <c r="F28" s="647"/>
      <c r="G28" s="647"/>
      <c r="H28" s="675" t="e">
        <f t="shared" si="2"/>
        <v>#DIV/0!</v>
      </c>
      <c r="I28" s="648">
        <f t="shared" si="0"/>
        <v>8</v>
      </c>
      <c r="J28" s="696">
        <f t="shared" si="0"/>
        <v>0</v>
      </c>
      <c r="K28" s="665">
        <f t="shared" si="3"/>
        <v>0</v>
      </c>
      <c r="L28" s="943"/>
      <c r="M28" s="943"/>
      <c r="N28" s="199"/>
      <c r="O28" s="943"/>
    </row>
    <row r="29" spans="1:15" ht="18" customHeight="1">
      <c r="A29" s="312" t="s">
        <v>970</v>
      </c>
      <c r="B29" s="313" t="s">
        <v>971</v>
      </c>
      <c r="C29" s="646"/>
      <c r="D29" s="646">
        <v>2</v>
      </c>
      <c r="E29" s="675" t="e">
        <f t="shared" si="1"/>
        <v>#DIV/0!</v>
      </c>
      <c r="F29" s="647">
        <v>10</v>
      </c>
      <c r="G29" s="647">
        <v>7</v>
      </c>
      <c r="H29" s="675">
        <f t="shared" si="2"/>
        <v>70</v>
      </c>
      <c r="I29" s="648">
        <f t="shared" si="0"/>
        <v>10</v>
      </c>
      <c r="J29" s="696">
        <f t="shared" si="0"/>
        <v>9</v>
      </c>
      <c r="K29" s="665">
        <f t="shared" si="3"/>
        <v>90</v>
      </c>
      <c r="L29" s="199"/>
      <c r="M29" s="943"/>
      <c r="N29" s="943"/>
      <c r="O29" s="943"/>
    </row>
    <row r="30" spans="1:15">
      <c r="A30" s="312" t="s">
        <v>972</v>
      </c>
      <c r="B30" s="313" t="s">
        <v>973</v>
      </c>
      <c r="C30" s="646"/>
      <c r="D30" s="646"/>
      <c r="E30" s="675" t="e">
        <f t="shared" si="1"/>
        <v>#DIV/0!</v>
      </c>
      <c r="F30" s="647">
        <v>22</v>
      </c>
      <c r="G30" s="647">
        <v>2</v>
      </c>
      <c r="H30" s="675">
        <f t="shared" si="2"/>
        <v>9.0909090909090917</v>
      </c>
      <c r="I30" s="648">
        <f t="shared" si="0"/>
        <v>22</v>
      </c>
      <c r="J30" s="696">
        <f t="shared" si="0"/>
        <v>2</v>
      </c>
      <c r="K30" s="665">
        <f t="shared" si="3"/>
        <v>9.0909090909090917</v>
      </c>
      <c r="L30" s="199"/>
      <c r="M30" s="943"/>
      <c r="N30" s="943"/>
      <c r="O30" s="943"/>
    </row>
    <row r="31" spans="1:15">
      <c r="A31" s="312" t="s">
        <v>974</v>
      </c>
      <c r="B31" s="313" t="s">
        <v>975</v>
      </c>
      <c r="C31" s="646"/>
      <c r="D31" s="646"/>
      <c r="E31" s="675" t="e">
        <f t="shared" si="1"/>
        <v>#DIV/0!</v>
      </c>
      <c r="F31" s="647">
        <v>4</v>
      </c>
      <c r="G31" s="647"/>
      <c r="H31" s="675">
        <f t="shared" si="2"/>
        <v>0</v>
      </c>
      <c r="I31" s="648">
        <f t="shared" si="0"/>
        <v>4</v>
      </c>
      <c r="J31" s="696">
        <f t="shared" si="0"/>
        <v>0</v>
      </c>
      <c r="K31" s="665">
        <f t="shared" si="3"/>
        <v>0</v>
      </c>
      <c r="L31" s="199"/>
      <c r="M31" s="943"/>
      <c r="N31" s="943"/>
      <c r="O31" s="943"/>
    </row>
    <row r="32" spans="1:15" ht="25.5">
      <c r="A32" s="312" t="s">
        <v>976</v>
      </c>
      <c r="B32" s="313" t="s">
        <v>977</v>
      </c>
      <c r="C32" s="646"/>
      <c r="D32" s="646"/>
      <c r="E32" s="675" t="e">
        <f t="shared" si="1"/>
        <v>#DIV/0!</v>
      </c>
      <c r="F32" s="647">
        <v>9</v>
      </c>
      <c r="G32" s="647">
        <v>2</v>
      </c>
      <c r="H32" s="675">
        <f t="shared" si="2"/>
        <v>22.222222222222221</v>
      </c>
      <c r="I32" s="648">
        <f t="shared" si="0"/>
        <v>9</v>
      </c>
      <c r="J32" s="696">
        <f t="shared" si="0"/>
        <v>2</v>
      </c>
      <c r="K32" s="665">
        <f t="shared" si="3"/>
        <v>22.222222222222221</v>
      </c>
      <c r="L32" s="199"/>
      <c r="M32" s="943"/>
      <c r="N32" s="943"/>
      <c r="O32" s="943"/>
    </row>
    <row r="33" spans="1:15" ht="25.5">
      <c r="A33" s="312" t="s">
        <v>978</v>
      </c>
      <c r="B33" s="313" t="s">
        <v>979</v>
      </c>
      <c r="C33" s="646"/>
      <c r="D33" s="646"/>
      <c r="E33" s="675" t="e">
        <f t="shared" si="1"/>
        <v>#DIV/0!</v>
      </c>
      <c r="F33" s="647">
        <v>2</v>
      </c>
      <c r="G33" s="647"/>
      <c r="H33" s="675">
        <f t="shared" si="2"/>
        <v>0</v>
      </c>
      <c r="I33" s="648">
        <f t="shared" si="0"/>
        <v>2</v>
      </c>
      <c r="J33" s="696">
        <f t="shared" si="0"/>
        <v>0</v>
      </c>
      <c r="K33" s="665">
        <f t="shared" si="3"/>
        <v>0</v>
      </c>
      <c r="L33" s="199"/>
      <c r="M33" s="943"/>
      <c r="N33" s="943"/>
      <c r="O33" s="943"/>
    </row>
    <row r="34" spans="1:15" ht="27.75" customHeight="1">
      <c r="A34" s="312" t="s">
        <v>980</v>
      </c>
      <c r="B34" s="313" t="s">
        <v>981</v>
      </c>
      <c r="C34" s="646"/>
      <c r="D34" s="646"/>
      <c r="E34" s="675" t="e">
        <f t="shared" si="1"/>
        <v>#DIV/0!</v>
      </c>
      <c r="F34" s="647">
        <v>2</v>
      </c>
      <c r="G34" s="647">
        <v>1</v>
      </c>
      <c r="H34" s="675">
        <f t="shared" si="2"/>
        <v>50</v>
      </c>
      <c r="I34" s="648">
        <f t="shared" si="0"/>
        <v>2</v>
      </c>
      <c r="J34" s="696">
        <f t="shared" si="0"/>
        <v>1</v>
      </c>
      <c r="K34" s="665">
        <f t="shared" si="3"/>
        <v>50</v>
      </c>
      <c r="L34" s="199"/>
      <c r="M34" s="943"/>
      <c r="N34" s="943"/>
      <c r="O34" s="943"/>
    </row>
    <row r="35" spans="1:15">
      <c r="A35" s="312" t="s">
        <v>982</v>
      </c>
      <c r="B35" s="313" t="s">
        <v>983</v>
      </c>
      <c r="C35" s="646"/>
      <c r="D35" s="646"/>
      <c r="E35" s="675" t="e">
        <f t="shared" si="1"/>
        <v>#DIV/0!</v>
      </c>
      <c r="F35" s="646">
        <v>11</v>
      </c>
      <c r="G35" s="646">
        <v>3</v>
      </c>
      <c r="H35" s="675">
        <f t="shared" si="2"/>
        <v>27.27272727272727</v>
      </c>
      <c r="I35" s="648">
        <f t="shared" si="0"/>
        <v>11</v>
      </c>
      <c r="J35" s="696">
        <f t="shared" si="0"/>
        <v>3</v>
      </c>
      <c r="K35" s="665">
        <f t="shared" si="3"/>
        <v>27.27272727272727</v>
      </c>
      <c r="L35" s="199"/>
      <c r="M35" s="943"/>
      <c r="N35" s="943"/>
      <c r="O35" s="943"/>
    </row>
    <row r="36" spans="1:15">
      <c r="A36" s="312" t="s">
        <v>984</v>
      </c>
      <c r="B36" s="313" t="s">
        <v>985</v>
      </c>
      <c r="C36" s="646"/>
      <c r="D36" s="646"/>
      <c r="E36" s="675" t="e">
        <f t="shared" si="1"/>
        <v>#DIV/0!</v>
      </c>
      <c r="F36" s="647">
        <v>5</v>
      </c>
      <c r="G36" s="647">
        <v>2</v>
      </c>
      <c r="H36" s="675">
        <f t="shared" si="2"/>
        <v>40</v>
      </c>
      <c r="I36" s="648">
        <f t="shared" si="0"/>
        <v>5</v>
      </c>
      <c r="J36" s="696">
        <f t="shared" si="0"/>
        <v>2</v>
      </c>
      <c r="K36" s="665">
        <f t="shared" si="3"/>
        <v>40</v>
      </c>
      <c r="L36" s="943"/>
      <c r="M36" s="943"/>
      <c r="N36" s="199"/>
      <c r="O36" s="943"/>
    </row>
    <row r="37" spans="1:15">
      <c r="A37" s="312" t="s">
        <v>986</v>
      </c>
      <c r="B37" s="313" t="s">
        <v>987</v>
      </c>
      <c r="C37" s="646"/>
      <c r="D37" s="646"/>
      <c r="E37" s="675" t="e">
        <f t="shared" si="1"/>
        <v>#DIV/0!</v>
      </c>
      <c r="F37" s="647">
        <v>9</v>
      </c>
      <c r="G37" s="647">
        <v>1</v>
      </c>
      <c r="H37" s="675">
        <f t="shared" si="2"/>
        <v>11.111111111111111</v>
      </c>
      <c r="I37" s="648">
        <f t="shared" si="0"/>
        <v>9</v>
      </c>
      <c r="J37" s="696">
        <f t="shared" si="0"/>
        <v>1</v>
      </c>
      <c r="K37" s="665">
        <f t="shared" si="3"/>
        <v>11.111111111111111</v>
      </c>
      <c r="L37" s="943"/>
      <c r="M37" s="943"/>
      <c r="N37" s="199"/>
      <c r="O37" s="943"/>
    </row>
    <row r="38" spans="1:15" ht="24.75" customHeight="1">
      <c r="A38" s="312" t="s">
        <v>988</v>
      </c>
      <c r="B38" s="313" t="s">
        <v>989</v>
      </c>
      <c r="C38" s="646">
        <v>1</v>
      </c>
      <c r="D38" s="646">
        <v>1</v>
      </c>
      <c r="E38" s="675">
        <f t="shared" si="1"/>
        <v>100</v>
      </c>
      <c r="F38" s="646"/>
      <c r="G38" s="646">
        <v>1</v>
      </c>
      <c r="H38" s="675" t="e">
        <f t="shared" si="2"/>
        <v>#DIV/0!</v>
      </c>
      <c r="I38" s="648">
        <f t="shared" si="0"/>
        <v>1</v>
      </c>
      <c r="J38" s="696">
        <f t="shared" si="0"/>
        <v>2</v>
      </c>
      <c r="K38" s="665">
        <f t="shared" si="3"/>
        <v>200</v>
      </c>
      <c r="L38" s="943"/>
      <c r="M38" s="943"/>
      <c r="N38" s="943"/>
      <c r="O38" s="943"/>
    </row>
    <row r="39" spans="1:15" ht="15" customHeight="1">
      <c r="A39" s="312" t="s">
        <v>990</v>
      </c>
      <c r="B39" s="313" t="s">
        <v>991</v>
      </c>
      <c r="C39" s="646">
        <v>2</v>
      </c>
      <c r="D39" s="646">
        <v>3</v>
      </c>
      <c r="E39" s="675">
        <f t="shared" si="1"/>
        <v>150</v>
      </c>
      <c r="F39" s="647">
        <v>5</v>
      </c>
      <c r="G39" s="647">
        <v>3</v>
      </c>
      <c r="H39" s="675">
        <f t="shared" si="2"/>
        <v>60</v>
      </c>
      <c r="I39" s="648">
        <f t="shared" si="0"/>
        <v>7</v>
      </c>
      <c r="J39" s="696">
        <f t="shared" si="0"/>
        <v>6</v>
      </c>
      <c r="K39" s="665">
        <f t="shared" si="3"/>
        <v>85.714285714285708</v>
      </c>
      <c r="L39" s="199"/>
      <c r="M39" s="943"/>
      <c r="N39" s="943"/>
      <c r="O39" s="943"/>
    </row>
    <row r="40" spans="1:15" ht="15.75" customHeight="1">
      <c r="A40" s="801" t="s">
        <v>992</v>
      </c>
      <c r="B40" s="313" t="s">
        <v>993</v>
      </c>
      <c r="C40" s="646">
        <v>2</v>
      </c>
      <c r="D40" s="646">
        <v>2</v>
      </c>
      <c r="E40" s="675">
        <f t="shared" si="1"/>
        <v>100</v>
      </c>
      <c r="F40" s="647">
        <v>9</v>
      </c>
      <c r="G40" s="647">
        <v>8</v>
      </c>
      <c r="H40" s="675">
        <f t="shared" si="2"/>
        <v>88.888888888888886</v>
      </c>
      <c r="I40" s="648">
        <f t="shared" si="0"/>
        <v>11</v>
      </c>
      <c r="J40" s="696">
        <f t="shared" si="0"/>
        <v>10</v>
      </c>
      <c r="K40" s="665">
        <f t="shared" si="3"/>
        <v>90.909090909090907</v>
      </c>
      <c r="L40" s="199"/>
      <c r="M40" s="943"/>
      <c r="N40" s="943"/>
      <c r="O40" s="943"/>
    </row>
    <row r="41" spans="1:15" ht="13.5" customHeight="1">
      <c r="A41" s="312" t="s">
        <v>994</v>
      </c>
      <c r="B41" s="313" t="s">
        <v>995</v>
      </c>
      <c r="C41" s="646">
        <v>2</v>
      </c>
      <c r="D41" s="646"/>
      <c r="E41" s="675">
        <f t="shared" si="1"/>
        <v>0</v>
      </c>
      <c r="F41" s="647">
        <v>3</v>
      </c>
      <c r="G41" s="647">
        <v>2</v>
      </c>
      <c r="H41" s="675">
        <f t="shared" si="2"/>
        <v>66.666666666666657</v>
      </c>
      <c r="I41" s="648">
        <f t="shared" si="0"/>
        <v>5</v>
      </c>
      <c r="J41" s="696">
        <f t="shared" si="0"/>
        <v>2</v>
      </c>
      <c r="K41" s="665">
        <f t="shared" si="3"/>
        <v>40</v>
      </c>
      <c r="L41" s="199"/>
      <c r="M41" s="943"/>
      <c r="N41" s="943"/>
      <c r="O41" s="943"/>
    </row>
    <row r="42" spans="1:15" ht="12.75" customHeight="1">
      <c r="A42" s="312" t="s">
        <v>996</v>
      </c>
      <c r="B42" s="313" t="s">
        <v>997</v>
      </c>
      <c r="C42" s="646"/>
      <c r="D42" s="646"/>
      <c r="E42" s="675" t="e">
        <f t="shared" si="1"/>
        <v>#DIV/0!</v>
      </c>
      <c r="F42" s="647">
        <v>7</v>
      </c>
      <c r="G42" s="647"/>
      <c r="H42" s="675">
        <f t="shared" si="2"/>
        <v>0</v>
      </c>
      <c r="I42" s="648">
        <f t="shared" si="0"/>
        <v>7</v>
      </c>
      <c r="J42" s="696">
        <f t="shared" si="0"/>
        <v>0</v>
      </c>
      <c r="K42" s="665">
        <f t="shared" si="3"/>
        <v>0</v>
      </c>
      <c r="L42" s="943"/>
      <c r="M42" s="943"/>
      <c r="N42" s="199"/>
      <c r="O42" s="943"/>
    </row>
    <row r="43" spans="1:15" ht="19.5" customHeight="1">
      <c r="A43" s="312" t="s">
        <v>998</v>
      </c>
      <c r="B43" s="313" t="s">
        <v>999</v>
      </c>
      <c r="C43" s="646"/>
      <c r="D43" s="646"/>
      <c r="E43" s="675" t="e">
        <f t="shared" si="1"/>
        <v>#DIV/0!</v>
      </c>
      <c r="F43" s="647">
        <v>1</v>
      </c>
      <c r="G43" s="647"/>
      <c r="H43" s="675">
        <f t="shared" si="2"/>
        <v>0</v>
      </c>
      <c r="I43" s="648">
        <f t="shared" ref="I43:J82" si="4">C43+F43</f>
        <v>1</v>
      </c>
      <c r="J43" s="696">
        <f t="shared" si="4"/>
        <v>0</v>
      </c>
      <c r="K43" s="665">
        <f t="shared" si="3"/>
        <v>0</v>
      </c>
      <c r="L43" s="943"/>
      <c r="M43" s="943"/>
      <c r="N43" s="943"/>
      <c r="O43" s="943"/>
    </row>
    <row r="44" spans="1:15" ht="21.75" customHeight="1">
      <c r="A44" s="791" t="s">
        <v>1000</v>
      </c>
      <c r="B44" s="802" t="s">
        <v>1001</v>
      </c>
      <c r="C44" s="646"/>
      <c r="D44" s="646"/>
      <c r="E44" s="675" t="e">
        <f t="shared" si="1"/>
        <v>#DIV/0!</v>
      </c>
      <c r="F44" s="647">
        <v>1</v>
      </c>
      <c r="G44" s="647">
        <v>1</v>
      </c>
      <c r="H44" s="675">
        <f t="shared" si="2"/>
        <v>100</v>
      </c>
      <c r="I44" s="648">
        <f t="shared" si="4"/>
        <v>1</v>
      </c>
      <c r="J44" s="696">
        <f t="shared" si="4"/>
        <v>1</v>
      </c>
      <c r="K44" s="665">
        <f t="shared" si="3"/>
        <v>100</v>
      </c>
      <c r="L44" s="943"/>
      <c r="M44" s="943"/>
      <c r="N44" s="199"/>
      <c r="O44" s="943"/>
    </row>
    <row r="45" spans="1:15" ht="21.75" customHeight="1">
      <c r="A45" s="791" t="s">
        <v>1002</v>
      </c>
      <c r="B45" s="802" t="s">
        <v>1003</v>
      </c>
      <c r="C45" s="646">
        <v>1</v>
      </c>
      <c r="D45" s="646"/>
      <c r="E45" s="675">
        <f t="shared" si="1"/>
        <v>0</v>
      </c>
      <c r="F45" s="646"/>
      <c r="G45" s="646"/>
      <c r="H45" s="675" t="e">
        <f t="shared" si="2"/>
        <v>#DIV/0!</v>
      </c>
      <c r="I45" s="648">
        <f t="shared" si="4"/>
        <v>1</v>
      </c>
      <c r="J45" s="696">
        <f t="shared" si="4"/>
        <v>0</v>
      </c>
      <c r="K45" s="665">
        <f t="shared" si="3"/>
        <v>0</v>
      </c>
      <c r="L45" s="199"/>
      <c r="M45" s="943"/>
      <c r="N45" s="943"/>
      <c r="O45" s="943"/>
    </row>
    <row r="46" spans="1:15" ht="20.25" customHeight="1">
      <c r="A46" s="791" t="s">
        <v>1004</v>
      </c>
      <c r="B46" s="802" t="s">
        <v>1005</v>
      </c>
      <c r="C46" s="646"/>
      <c r="D46" s="646">
        <v>10</v>
      </c>
      <c r="E46" s="675" t="e">
        <f t="shared" si="1"/>
        <v>#DIV/0!</v>
      </c>
      <c r="F46" s="647">
        <v>7</v>
      </c>
      <c r="G46" s="647">
        <v>3</v>
      </c>
      <c r="H46" s="675">
        <f t="shared" si="2"/>
        <v>42.857142857142854</v>
      </c>
      <c r="I46" s="648">
        <f t="shared" si="4"/>
        <v>7</v>
      </c>
      <c r="J46" s="696">
        <f t="shared" si="4"/>
        <v>13</v>
      </c>
      <c r="K46" s="665">
        <f t="shared" si="3"/>
        <v>185.71428571428572</v>
      </c>
      <c r="L46" s="943"/>
      <c r="M46" s="943"/>
      <c r="N46" s="199"/>
      <c r="O46" s="943"/>
    </row>
    <row r="47" spans="1:15" ht="21.75" customHeight="1">
      <c r="A47" s="791" t="s">
        <v>1006</v>
      </c>
      <c r="B47" s="802" t="s">
        <v>1007</v>
      </c>
      <c r="C47" s="646">
        <v>1</v>
      </c>
      <c r="D47" s="646">
        <v>1</v>
      </c>
      <c r="E47" s="675">
        <f t="shared" si="1"/>
        <v>100</v>
      </c>
      <c r="F47" s="646"/>
      <c r="G47" s="646"/>
      <c r="H47" s="675" t="e">
        <f t="shared" si="2"/>
        <v>#DIV/0!</v>
      </c>
      <c r="I47" s="648">
        <f t="shared" si="4"/>
        <v>1</v>
      </c>
      <c r="J47" s="696">
        <f t="shared" si="4"/>
        <v>1</v>
      </c>
      <c r="K47" s="665">
        <f t="shared" si="3"/>
        <v>100</v>
      </c>
      <c r="L47" s="943"/>
      <c r="M47" s="943"/>
      <c r="N47" s="199"/>
      <c r="O47" s="943"/>
    </row>
    <row r="48" spans="1:15" ht="15" customHeight="1">
      <c r="A48" s="316" t="s">
        <v>4531</v>
      </c>
      <c r="B48" s="802" t="s">
        <v>4532</v>
      </c>
      <c r="C48" s="646"/>
      <c r="D48" s="646"/>
      <c r="E48" s="675" t="e">
        <f t="shared" si="1"/>
        <v>#DIV/0!</v>
      </c>
      <c r="F48" s="647">
        <v>1</v>
      </c>
      <c r="G48" s="647"/>
      <c r="H48" s="675">
        <f t="shared" si="2"/>
        <v>0</v>
      </c>
      <c r="I48" s="648">
        <f t="shared" si="4"/>
        <v>1</v>
      </c>
      <c r="J48" s="696">
        <f t="shared" si="4"/>
        <v>0</v>
      </c>
      <c r="K48" s="665">
        <f t="shared" si="3"/>
        <v>0</v>
      </c>
      <c r="L48" s="199"/>
      <c r="M48" s="943"/>
      <c r="N48" s="943"/>
      <c r="O48" s="943"/>
    </row>
    <row r="49" spans="1:15" ht="14.25" customHeight="1">
      <c r="A49" s="793" t="s">
        <v>1008</v>
      </c>
      <c r="B49" s="802" t="s">
        <v>1009</v>
      </c>
      <c r="C49" s="646"/>
      <c r="D49" s="646"/>
      <c r="E49" s="675" t="e">
        <f t="shared" si="1"/>
        <v>#DIV/0!</v>
      </c>
      <c r="F49" s="647">
        <v>2</v>
      </c>
      <c r="G49" s="647">
        <v>1</v>
      </c>
      <c r="H49" s="675">
        <f t="shared" si="2"/>
        <v>50</v>
      </c>
      <c r="I49" s="648">
        <f t="shared" si="4"/>
        <v>2</v>
      </c>
      <c r="J49" s="696">
        <f t="shared" si="4"/>
        <v>1</v>
      </c>
      <c r="K49" s="665">
        <f t="shared" si="3"/>
        <v>50</v>
      </c>
      <c r="L49" s="199"/>
      <c r="M49" s="943"/>
      <c r="N49" s="943"/>
      <c r="O49" s="943"/>
    </row>
    <row r="50" spans="1:15" ht="17.25" customHeight="1">
      <c r="A50" s="312" t="s">
        <v>1010</v>
      </c>
      <c r="B50" s="313" t="s">
        <v>1011</v>
      </c>
      <c r="C50" s="646"/>
      <c r="D50" s="646"/>
      <c r="E50" s="675" t="e">
        <f t="shared" si="1"/>
        <v>#DIV/0!</v>
      </c>
      <c r="F50" s="647">
        <v>2</v>
      </c>
      <c r="G50" s="647">
        <v>5</v>
      </c>
      <c r="H50" s="675">
        <f t="shared" si="2"/>
        <v>250</v>
      </c>
      <c r="I50" s="648">
        <f t="shared" si="4"/>
        <v>2</v>
      </c>
      <c r="J50" s="696">
        <f t="shared" si="4"/>
        <v>5</v>
      </c>
      <c r="K50" s="665">
        <f t="shared" si="3"/>
        <v>250</v>
      </c>
      <c r="L50" s="199"/>
      <c r="M50" s="943"/>
      <c r="N50" s="943"/>
      <c r="O50" s="943"/>
    </row>
    <row r="51" spans="1:15" ht="14.25" customHeight="1">
      <c r="A51" s="793" t="s">
        <v>1012</v>
      </c>
      <c r="B51" s="802" t="s">
        <v>195</v>
      </c>
      <c r="C51" s="646"/>
      <c r="D51" s="646"/>
      <c r="E51" s="675" t="e">
        <f t="shared" si="1"/>
        <v>#DIV/0!</v>
      </c>
      <c r="F51" s="647">
        <v>3</v>
      </c>
      <c r="G51" s="647">
        <v>8</v>
      </c>
      <c r="H51" s="675">
        <f t="shared" si="2"/>
        <v>266.66666666666663</v>
      </c>
      <c r="I51" s="648">
        <f t="shared" si="4"/>
        <v>3</v>
      </c>
      <c r="J51" s="696">
        <f t="shared" si="4"/>
        <v>8</v>
      </c>
      <c r="K51" s="665">
        <f t="shared" si="3"/>
        <v>266.66666666666663</v>
      </c>
      <c r="L51" s="943"/>
      <c r="M51" s="943"/>
      <c r="N51" s="199"/>
      <c r="O51" s="943"/>
    </row>
    <row r="52" spans="1:15" ht="16.5" customHeight="1">
      <c r="A52" s="791" t="s">
        <v>196</v>
      </c>
      <c r="B52" s="802" t="s">
        <v>197</v>
      </c>
      <c r="C52" s="646"/>
      <c r="D52" s="646"/>
      <c r="E52" s="675" t="e">
        <f t="shared" si="1"/>
        <v>#DIV/0!</v>
      </c>
      <c r="F52" s="647">
        <v>3</v>
      </c>
      <c r="G52" s="647"/>
      <c r="H52" s="675">
        <f t="shared" si="2"/>
        <v>0</v>
      </c>
      <c r="I52" s="648">
        <f t="shared" si="4"/>
        <v>3</v>
      </c>
      <c r="J52" s="696">
        <f t="shared" si="4"/>
        <v>0</v>
      </c>
      <c r="K52" s="665">
        <f t="shared" si="3"/>
        <v>0</v>
      </c>
      <c r="L52" s="199"/>
      <c r="M52" s="943"/>
      <c r="N52" s="199"/>
      <c r="O52" s="943"/>
    </row>
    <row r="53" spans="1:15" ht="17.25" customHeight="1">
      <c r="A53" s="673" t="s">
        <v>198</v>
      </c>
      <c r="B53" s="313" t="s">
        <v>199</v>
      </c>
      <c r="C53" s="647">
        <v>2</v>
      </c>
      <c r="D53" s="647">
        <v>2</v>
      </c>
      <c r="E53" s="675">
        <f t="shared" si="1"/>
        <v>100</v>
      </c>
      <c r="F53" s="647">
        <v>2</v>
      </c>
      <c r="G53" s="647"/>
      <c r="H53" s="675">
        <f t="shared" si="2"/>
        <v>0</v>
      </c>
      <c r="I53" s="648">
        <f t="shared" si="4"/>
        <v>4</v>
      </c>
      <c r="J53" s="696">
        <f t="shared" si="4"/>
        <v>2</v>
      </c>
      <c r="K53" s="665">
        <f t="shared" si="3"/>
        <v>50</v>
      </c>
      <c r="L53" s="943"/>
      <c r="M53" s="943"/>
      <c r="N53" s="199"/>
      <c r="O53" s="943"/>
    </row>
    <row r="54" spans="1:15" ht="14.25" customHeight="1">
      <c r="A54" s="312" t="s">
        <v>200</v>
      </c>
      <c r="B54" s="313" t="s">
        <v>201</v>
      </c>
      <c r="C54" s="647">
        <v>3</v>
      </c>
      <c r="D54" s="647">
        <v>3</v>
      </c>
      <c r="E54" s="675">
        <f t="shared" si="1"/>
        <v>100</v>
      </c>
      <c r="F54" s="646"/>
      <c r="G54" s="646"/>
      <c r="H54" s="675" t="e">
        <f t="shared" si="2"/>
        <v>#DIV/0!</v>
      </c>
      <c r="I54" s="648">
        <f t="shared" si="4"/>
        <v>3</v>
      </c>
      <c r="J54" s="696">
        <f t="shared" si="4"/>
        <v>3</v>
      </c>
      <c r="K54" s="665">
        <f t="shared" si="3"/>
        <v>100</v>
      </c>
      <c r="L54" s="943"/>
      <c r="M54" s="943"/>
      <c r="N54" s="199"/>
      <c r="O54" s="943"/>
    </row>
    <row r="55" spans="1:15" ht="21.75" customHeight="1">
      <c r="A55" s="312" t="s">
        <v>202</v>
      </c>
      <c r="B55" s="313" t="s">
        <v>203</v>
      </c>
      <c r="C55" s="647">
        <v>9</v>
      </c>
      <c r="D55" s="647">
        <v>9</v>
      </c>
      <c r="E55" s="675">
        <f t="shared" si="1"/>
        <v>100</v>
      </c>
      <c r="F55" s="647">
        <v>3</v>
      </c>
      <c r="G55" s="647"/>
      <c r="H55" s="675">
        <f t="shared" si="2"/>
        <v>0</v>
      </c>
      <c r="I55" s="648">
        <f t="shared" si="4"/>
        <v>12</v>
      </c>
      <c r="J55" s="696">
        <f t="shared" si="4"/>
        <v>9</v>
      </c>
      <c r="K55" s="665">
        <f t="shared" si="3"/>
        <v>75</v>
      </c>
      <c r="L55" s="943"/>
      <c r="M55" s="943"/>
      <c r="N55" s="199"/>
      <c r="O55" s="943"/>
    </row>
    <row r="56" spans="1:15" ht="21.75" customHeight="1">
      <c r="A56" s="312" t="s">
        <v>204</v>
      </c>
      <c r="B56" s="313" t="s">
        <v>205</v>
      </c>
      <c r="C56" s="647">
        <v>7</v>
      </c>
      <c r="D56" s="647">
        <v>3</v>
      </c>
      <c r="E56" s="675">
        <f t="shared" si="1"/>
        <v>42.857142857142854</v>
      </c>
      <c r="F56" s="646"/>
      <c r="G56" s="646"/>
      <c r="H56" s="675" t="e">
        <f t="shared" si="2"/>
        <v>#DIV/0!</v>
      </c>
      <c r="I56" s="648">
        <f t="shared" si="4"/>
        <v>7</v>
      </c>
      <c r="J56" s="696">
        <f t="shared" si="4"/>
        <v>3</v>
      </c>
      <c r="K56" s="665">
        <f t="shared" si="3"/>
        <v>42.857142857142854</v>
      </c>
      <c r="L56" s="943"/>
      <c r="M56" s="943"/>
      <c r="N56" s="199"/>
      <c r="O56" s="943"/>
    </row>
    <row r="57" spans="1:15" ht="21.75" customHeight="1">
      <c r="A57" s="312" t="s">
        <v>2965</v>
      </c>
      <c r="B57" s="313" t="s">
        <v>2966</v>
      </c>
      <c r="C57" s="647">
        <v>51</v>
      </c>
      <c r="D57" s="647"/>
      <c r="E57" s="675">
        <f t="shared" si="1"/>
        <v>0</v>
      </c>
      <c r="F57" s="646"/>
      <c r="G57" s="646"/>
      <c r="H57" s="675" t="e">
        <f t="shared" si="2"/>
        <v>#DIV/0!</v>
      </c>
      <c r="I57" s="648">
        <f t="shared" si="4"/>
        <v>51</v>
      </c>
      <c r="J57" s="696">
        <f t="shared" si="4"/>
        <v>0</v>
      </c>
      <c r="K57" s="665">
        <f t="shared" si="3"/>
        <v>0</v>
      </c>
      <c r="L57" s="943"/>
      <c r="M57" s="943"/>
      <c r="N57" s="199"/>
      <c r="O57" s="943"/>
    </row>
    <row r="58" spans="1:15" ht="21.75" customHeight="1">
      <c r="A58" s="312" t="s">
        <v>2967</v>
      </c>
      <c r="B58" s="313" t="s">
        <v>2968</v>
      </c>
      <c r="C58" s="647">
        <v>11</v>
      </c>
      <c r="D58" s="647"/>
      <c r="E58" s="675">
        <f t="shared" si="1"/>
        <v>0</v>
      </c>
      <c r="F58" s="646"/>
      <c r="G58" s="646"/>
      <c r="H58" s="675" t="e">
        <f t="shared" si="2"/>
        <v>#DIV/0!</v>
      </c>
      <c r="I58" s="648">
        <f t="shared" si="4"/>
        <v>11</v>
      </c>
      <c r="J58" s="696">
        <f t="shared" si="4"/>
        <v>0</v>
      </c>
      <c r="K58" s="665">
        <f t="shared" si="3"/>
        <v>0</v>
      </c>
      <c r="L58" s="943"/>
      <c r="M58" s="943"/>
      <c r="N58" s="199"/>
      <c r="O58" s="943"/>
    </row>
    <row r="59" spans="1:15" ht="21.75" customHeight="1">
      <c r="A59" s="793" t="s">
        <v>104</v>
      </c>
      <c r="B59" s="802" t="s">
        <v>206</v>
      </c>
      <c r="C59" s="646">
        <v>1</v>
      </c>
      <c r="D59" s="646">
        <v>1</v>
      </c>
      <c r="E59" s="675">
        <f t="shared" si="1"/>
        <v>100</v>
      </c>
      <c r="F59" s="646"/>
      <c r="G59" s="646"/>
      <c r="H59" s="675" t="e">
        <f t="shared" si="2"/>
        <v>#DIV/0!</v>
      </c>
      <c r="I59" s="648">
        <f t="shared" si="4"/>
        <v>1</v>
      </c>
      <c r="J59" s="696">
        <f t="shared" si="4"/>
        <v>1</v>
      </c>
      <c r="K59" s="665">
        <f t="shared" si="3"/>
        <v>100</v>
      </c>
      <c r="L59" s="943"/>
      <c r="M59" s="943"/>
      <c r="N59" s="199"/>
      <c r="O59" s="943"/>
    </row>
    <row r="60" spans="1:15" ht="21.75" customHeight="1">
      <c r="A60" s="673" t="s">
        <v>2972</v>
      </c>
      <c r="B60" s="313" t="s">
        <v>207</v>
      </c>
      <c r="C60" s="647">
        <v>1</v>
      </c>
      <c r="D60" s="647"/>
      <c r="E60" s="675">
        <f t="shared" si="1"/>
        <v>0</v>
      </c>
      <c r="F60" s="646"/>
      <c r="G60" s="646"/>
      <c r="H60" s="675" t="e">
        <f t="shared" si="2"/>
        <v>#DIV/0!</v>
      </c>
      <c r="I60" s="648">
        <f t="shared" si="4"/>
        <v>1</v>
      </c>
      <c r="J60" s="696">
        <f t="shared" si="4"/>
        <v>0</v>
      </c>
      <c r="K60" s="665">
        <f t="shared" si="3"/>
        <v>0</v>
      </c>
      <c r="L60" s="943"/>
      <c r="M60" s="943"/>
      <c r="N60" s="199"/>
      <c r="O60" s="943"/>
    </row>
    <row r="61" spans="1:15" ht="21.75" customHeight="1">
      <c r="A61" s="673" t="s">
        <v>208</v>
      </c>
      <c r="B61" s="313" t="s">
        <v>209</v>
      </c>
      <c r="C61" s="647">
        <v>1</v>
      </c>
      <c r="D61" s="647"/>
      <c r="E61" s="675">
        <f t="shared" si="1"/>
        <v>0</v>
      </c>
      <c r="F61" s="646"/>
      <c r="G61" s="646">
        <v>1</v>
      </c>
      <c r="H61" s="675" t="e">
        <f t="shared" si="2"/>
        <v>#DIV/0!</v>
      </c>
      <c r="I61" s="648">
        <f t="shared" si="4"/>
        <v>1</v>
      </c>
      <c r="J61" s="696">
        <f t="shared" si="4"/>
        <v>1</v>
      </c>
      <c r="K61" s="665">
        <f t="shared" si="3"/>
        <v>100</v>
      </c>
      <c r="L61" s="943"/>
      <c r="M61" s="943"/>
      <c r="N61" s="199"/>
      <c r="O61" s="943"/>
    </row>
    <row r="62" spans="1:15" ht="21.75" customHeight="1">
      <c r="A62" s="312" t="s">
        <v>210</v>
      </c>
      <c r="B62" s="313" t="s">
        <v>211</v>
      </c>
      <c r="C62" s="647">
        <v>1</v>
      </c>
      <c r="D62" s="647">
        <v>1</v>
      </c>
      <c r="E62" s="675">
        <f t="shared" si="1"/>
        <v>100</v>
      </c>
      <c r="F62" s="647">
        <v>1</v>
      </c>
      <c r="G62" s="647"/>
      <c r="H62" s="675">
        <f t="shared" si="2"/>
        <v>0</v>
      </c>
      <c r="I62" s="648">
        <f t="shared" si="4"/>
        <v>2</v>
      </c>
      <c r="J62" s="696">
        <f t="shared" si="4"/>
        <v>1</v>
      </c>
      <c r="K62" s="665">
        <f t="shared" si="3"/>
        <v>50</v>
      </c>
      <c r="L62" s="943"/>
      <c r="M62" s="943"/>
      <c r="N62" s="199"/>
      <c r="O62" s="943"/>
    </row>
    <row r="63" spans="1:15" ht="21.75" customHeight="1">
      <c r="A63" s="673" t="s">
        <v>212</v>
      </c>
      <c r="B63" s="313" t="s">
        <v>213</v>
      </c>
      <c r="C63" s="647">
        <v>2</v>
      </c>
      <c r="D63" s="647"/>
      <c r="E63" s="675">
        <f t="shared" si="1"/>
        <v>0</v>
      </c>
      <c r="F63" s="647">
        <v>1</v>
      </c>
      <c r="G63" s="647">
        <v>1</v>
      </c>
      <c r="H63" s="675">
        <f t="shared" si="2"/>
        <v>100</v>
      </c>
      <c r="I63" s="648">
        <f t="shared" si="4"/>
        <v>3</v>
      </c>
      <c r="J63" s="696">
        <f t="shared" si="4"/>
        <v>1</v>
      </c>
      <c r="K63" s="665">
        <f t="shared" si="3"/>
        <v>33.333333333333329</v>
      </c>
      <c r="L63" s="199"/>
      <c r="M63" s="943"/>
      <c r="N63" s="199"/>
      <c r="O63" s="943"/>
    </row>
    <row r="64" spans="1:15" ht="17.25" customHeight="1">
      <c r="A64" s="673" t="s">
        <v>214</v>
      </c>
      <c r="B64" s="313" t="s">
        <v>215</v>
      </c>
      <c r="C64" s="647">
        <v>2</v>
      </c>
      <c r="D64" s="647"/>
      <c r="E64" s="675">
        <f t="shared" si="1"/>
        <v>0</v>
      </c>
      <c r="F64" s="646"/>
      <c r="G64" s="646"/>
      <c r="H64" s="675" t="e">
        <f t="shared" si="2"/>
        <v>#DIV/0!</v>
      </c>
      <c r="I64" s="648">
        <f t="shared" si="4"/>
        <v>2</v>
      </c>
      <c r="J64" s="696">
        <f t="shared" si="4"/>
        <v>0</v>
      </c>
      <c r="K64" s="665">
        <f t="shared" si="3"/>
        <v>0</v>
      </c>
      <c r="L64" s="199"/>
      <c r="M64" s="943"/>
      <c r="N64" s="943"/>
      <c r="O64" s="943"/>
    </row>
    <row r="65" spans="1:15" ht="17.25" customHeight="1">
      <c r="A65" s="793" t="s">
        <v>216</v>
      </c>
      <c r="B65" s="792" t="s">
        <v>217</v>
      </c>
      <c r="C65" s="647">
        <v>1</v>
      </c>
      <c r="D65" s="647"/>
      <c r="E65" s="675">
        <f t="shared" si="1"/>
        <v>0</v>
      </c>
      <c r="F65" s="647">
        <v>1</v>
      </c>
      <c r="G65" s="647"/>
      <c r="H65" s="675">
        <f t="shared" si="2"/>
        <v>0</v>
      </c>
      <c r="I65" s="648">
        <f t="shared" si="4"/>
        <v>2</v>
      </c>
      <c r="J65" s="696">
        <f t="shared" si="4"/>
        <v>0</v>
      </c>
      <c r="K65" s="665">
        <f t="shared" si="3"/>
        <v>0</v>
      </c>
      <c r="L65" s="199"/>
      <c r="M65" s="943"/>
      <c r="N65" s="943"/>
      <c r="O65" s="943"/>
    </row>
    <row r="66" spans="1:15" ht="21.75" customHeight="1">
      <c r="A66" s="793" t="s">
        <v>120</v>
      </c>
      <c r="B66" s="792" t="s">
        <v>218</v>
      </c>
      <c r="C66" s="646">
        <v>3</v>
      </c>
      <c r="D66" s="646"/>
      <c r="E66" s="675">
        <f t="shared" si="1"/>
        <v>0</v>
      </c>
      <c r="F66" s="647">
        <v>1</v>
      </c>
      <c r="G66" s="647"/>
      <c r="H66" s="675">
        <f t="shared" si="2"/>
        <v>0</v>
      </c>
      <c r="I66" s="648">
        <f t="shared" si="4"/>
        <v>4</v>
      </c>
      <c r="J66" s="696">
        <f t="shared" si="4"/>
        <v>0</v>
      </c>
      <c r="K66" s="665">
        <f t="shared" si="3"/>
        <v>0</v>
      </c>
      <c r="L66" s="199"/>
      <c r="M66" s="943"/>
      <c r="N66" s="943"/>
      <c r="O66" s="943"/>
    </row>
    <row r="67" spans="1:15" ht="16.5" customHeight="1">
      <c r="A67" s="793" t="s">
        <v>219</v>
      </c>
      <c r="B67" s="802" t="s">
        <v>1169</v>
      </c>
      <c r="C67" s="646"/>
      <c r="D67" s="646"/>
      <c r="E67" s="675" t="e">
        <f t="shared" si="1"/>
        <v>#DIV/0!</v>
      </c>
      <c r="F67" s="647">
        <v>1</v>
      </c>
      <c r="G67" s="647"/>
      <c r="H67" s="675">
        <f t="shared" si="2"/>
        <v>0</v>
      </c>
      <c r="I67" s="648">
        <f t="shared" si="4"/>
        <v>1</v>
      </c>
      <c r="J67" s="696">
        <f t="shared" si="4"/>
        <v>0</v>
      </c>
      <c r="K67" s="665">
        <f t="shared" si="3"/>
        <v>0</v>
      </c>
      <c r="L67" s="199"/>
      <c r="M67" s="943"/>
      <c r="N67" s="943"/>
      <c r="O67" s="943"/>
    </row>
    <row r="68" spans="1:15" ht="14.25" customHeight="1">
      <c r="A68" s="803" t="s">
        <v>1170</v>
      </c>
      <c r="B68" s="792" t="s">
        <v>1171</v>
      </c>
      <c r="C68" s="646"/>
      <c r="D68" s="646"/>
      <c r="E68" s="675" t="e">
        <f t="shared" si="1"/>
        <v>#DIV/0!</v>
      </c>
      <c r="F68" s="647">
        <v>2</v>
      </c>
      <c r="G68" s="647"/>
      <c r="H68" s="675">
        <f t="shared" si="2"/>
        <v>0</v>
      </c>
      <c r="I68" s="648">
        <f t="shared" si="4"/>
        <v>2</v>
      </c>
      <c r="J68" s="696">
        <f t="shared" si="4"/>
        <v>0</v>
      </c>
      <c r="K68" s="665">
        <f t="shared" si="3"/>
        <v>0</v>
      </c>
      <c r="L68" s="199"/>
      <c r="M68" s="943"/>
      <c r="N68" s="943"/>
      <c r="O68" s="943"/>
    </row>
    <row r="69" spans="1:15" ht="16.5" customHeight="1">
      <c r="A69" s="791" t="s">
        <v>3580</v>
      </c>
      <c r="B69" s="802" t="s">
        <v>3581</v>
      </c>
      <c r="C69" s="646">
        <v>8</v>
      </c>
      <c r="D69" s="646">
        <v>1</v>
      </c>
      <c r="E69" s="675">
        <f t="shared" si="1"/>
        <v>12.5</v>
      </c>
      <c r="F69" s="647">
        <v>1</v>
      </c>
      <c r="G69" s="647"/>
      <c r="H69" s="675">
        <f t="shared" si="2"/>
        <v>0</v>
      </c>
      <c r="I69" s="648">
        <f t="shared" si="4"/>
        <v>9</v>
      </c>
      <c r="J69" s="696">
        <f t="shared" si="4"/>
        <v>1</v>
      </c>
      <c r="K69" s="665">
        <f t="shared" si="3"/>
        <v>11.111111111111111</v>
      </c>
      <c r="L69" s="199"/>
      <c r="M69" s="943"/>
      <c r="N69" s="943"/>
      <c r="O69" s="943"/>
    </row>
    <row r="70" spans="1:15" ht="16.5" customHeight="1">
      <c r="A70" s="791" t="s">
        <v>1064</v>
      </c>
      <c r="B70" s="802" t="s">
        <v>4103</v>
      </c>
      <c r="C70" s="646">
        <v>1</v>
      </c>
      <c r="D70" s="646">
        <v>1</v>
      </c>
      <c r="E70" s="675">
        <f t="shared" si="1"/>
        <v>100</v>
      </c>
      <c r="F70" s="647">
        <v>3</v>
      </c>
      <c r="G70" s="647">
        <v>5</v>
      </c>
      <c r="H70" s="675">
        <f t="shared" si="2"/>
        <v>166.66666666666669</v>
      </c>
      <c r="I70" s="648">
        <f t="shared" si="4"/>
        <v>4</v>
      </c>
      <c r="J70" s="696">
        <f t="shared" si="4"/>
        <v>6</v>
      </c>
      <c r="K70" s="665">
        <f t="shared" si="3"/>
        <v>150</v>
      </c>
      <c r="L70" s="199"/>
      <c r="M70" s="943"/>
      <c r="N70" s="943"/>
      <c r="O70" s="943"/>
    </row>
    <row r="71" spans="1:15" ht="21.75" customHeight="1">
      <c r="A71" s="791" t="s">
        <v>4108</v>
      </c>
      <c r="B71" s="802" t="s">
        <v>4109</v>
      </c>
      <c r="C71" s="646"/>
      <c r="D71" s="646"/>
      <c r="E71" s="675" t="e">
        <f t="shared" si="1"/>
        <v>#DIV/0!</v>
      </c>
      <c r="F71" s="647">
        <v>2</v>
      </c>
      <c r="G71" s="647"/>
      <c r="H71" s="675">
        <f t="shared" si="2"/>
        <v>0</v>
      </c>
      <c r="I71" s="648">
        <f t="shared" si="4"/>
        <v>2</v>
      </c>
      <c r="J71" s="696">
        <f t="shared" si="4"/>
        <v>0</v>
      </c>
      <c r="K71" s="665">
        <f t="shared" si="3"/>
        <v>0</v>
      </c>
      <c r="L71" s="199"/>
      <c r="M71" s="943"/>
      <c r="N71" s="943"/>
      <c r="O71" s="943"/>
    </row>
    <row r="72" spans="1:15" ht="21.75" customHeight="1">
      <c r="A72" s="791" t="s">
        <v>4111</v>
      </c>
      <c r="B72" s="802" t="s">
        <v>4110</v>
      </c>
      <c r="C72" s="646"/>
      <c r="D72" s="646"/>
      <c r="E72" s="675" t="e">
        <f t="shared" si="1"/>
        <v>#DIV/0!</v>
      </c>
      <c r="F72" s="647">
        <v>2</v>
      </c>
      <c r="G72" s="647"/>
      <c r="H72" s="675">
        <f t="shared" si="2"/>
        <v>0</v>
      </c>
      <c r="I72" s="648">
        <f t="shared" si="4"/>
        <v>2</v>
      </c>
      <c r="J72" s="696">
        <f t="shared" si="4"/>
        <v>0</v>
      </c>
      <c r="K72" s="665">
        <f t="shared" si="3"/>
        <v>0</v>
      </c>
      <c r="L72" s="199"/>
      <c r="M72" s="943"/>
      <c r="N72" s="943"/>
      <c r="O72" s="943"/>
    </row>
    <row r="73" spans="1:15" ht="21.75" customHeight="1">
      <c r="A73" s="673" t="s">
        <v>4112</v>
      </c>
      <c r="B73" s="802" t="s">
        <v>4113</v>
      </c>
      <c r="C73" s="646"/>
      <c r="D73" s="646"/>
      <c r="E73" s="675" t="e">
        <f t="shared" si="1"/>
        <v>#DIV/0!</v>
      </c>
      <c r="F73" s="647">
        <v>2</v>
      </c>
      <c r="G73" s="647"/>
      <c r="H73" s="675">
        <f t="shared" si="2"/>
        <v>0</v>
      </c>
      <c r="I73" s="648">
        <f t="shared" si="4"/>
        <v>2</v>
      </c>
      <c r="J73" s="696">
        <f t="shared" si="4"/>
        <v>0</v>
      </c>
      <c r="K73" s="665">
        <f t="shared" si="3"/>
        <v>0</v>
      </c>
      <c r="L73" s="199"/>
      <c r="M73" s="944"/>
      <c r="N73" s="218"/>
      <c r="O73" s="944"/>
    </row>
    <row r="74" spans="1:15" ht="15" customHeight="1">
      <c r="A74" s="673" t="s">
        <v>4114</v>
      </c>
      <c r="B74" s="802" t="s">
        <v>4115</v>
      </c>
      <c r="C74" s="646"/>
      <c r="D74" s="646"/>
      <c r="E74" s="675" t="e">
        <f t="shared" si="1"/>
        <v>#DIV/0!</v>
      </c>
      <c r="F74" s="647">
        <v>1</v>
      </c>
      <c r="G74" s="647">
        <v>1</v>
      </c>
      <c r="H74" s="675">
        <f t="shared" si="2"/>
        <v>100</v>
      </c>
      <c r="I74" s="648">
        <f t="shared" si="4"/>
        <v>1</v>
      </c>
      <c r="J74" s="696">
        <f t="shared" si="4"/>
        <v>1</v>
      </c>
      <c r="K74" s="665">
        <f t="shared" si="3"/>
        <v>100</v>
      </c>
      <c r="L74" s="199"/>
      <c r="M74" s="100"/>
      <c r="N74" s="218"/>
      <c r="O74" s="100"/>
    </row>
    <row r="75" spans="1:15" ht="15" customHeight="1">
      <c r="A75" s="804" t="s">
        <v>4116</v>
      </c>
      <c r="B75" s="802" t="s">
        <v>4117</v>
      </c>
      <c r="C75" s="646"/>
      <c r="D75" s="646"/>
      <c r="E75" s="675" t="e">
        <f t="shared" si="1"/>
        <v>#DIV/0!</v>
      </c>
      <c r="F75" s="647">
        <v>1</v>
      </c>
      <c r="G75" s="647"/>
      <c r="H75" s="675">
        <f t="shared" si="2"/>
        <v>0</v>
      </c>
      <c r="I75" s="648">
        <f t="shared" si="4"/>
        <v>1</v>
      </c>
      <c r="J75" s="696">
        <f t="shared" si="4"/>
        <v>0</v>
      </c>
      <c r="K75" s="665">
        <f t="shared" si="3"/>
        <v>0</v>
      </c>
      <c r="L75" s="199"/>
      <c r="M75" s="100"/>
      <c r="N75" s="943"/>
      <c r="O75" s="100"/>
    </row>
    <row r="76" spans="1:15" ht="22.5" customHeight="1">
      <c r="A76" s="673" t="s">
        <v>1160</v>
      </c>
      <c r="B76" s="313" t="s">
        <v>1161</v>
      </c>
      <c r="C76" s="646"/>
      <c r="D76" s="646"/>
      <c r="E76" s="675" t="e">
        <f t="shared" ref="E76:E151" si="5">SUM(D76/C76*100)</f>
        <v>#DIV/0!</v>
      </c>
      <c r="F76" s="647">
        <v>1</v>
      </c>
      <c r="G76" s="647"/>
      <c r="H76" s="675">
        <f t="shared" si="2"/>
        <v>0</v>
      </c>
      <c r="I76" s="648">
        <f t="shared" si="4"/>
        <v>1</v>
      </c>
      <c r="J76" s="696">
        <f t="shared" si="4"/>
        <v>0</v>
      </c>
      <c r="K76" s="665">
        <f t="shared" ref="K76:K92" si="6">SUM(J76/I76*100)</f>
        <v>0</v>
      </c>
      <c r="L76" s="199"/>
      <c r="M76" s="100"/>
      <c r="N76" s="943"/>
      <c r="O76" s="100"/>
    </row>
    <row r="77" spans="1:15" ht="22.5" customHeight="1">
      <c r="A77" s="312" t="s">
        <v>1178</v>
      </c>
      <c r="B77" s="313" t="s">
        <v>3545</v>
      </c>
      <c r="C77" s="646">
        <v>6</v>
      </c>
      <c r="D77" s="646">
        <v>4</v>
      </c>
      <c r="E77" s="675">
        <f t="shared" si="5"/>
        <v>66.666666666666657</v>
      </c>
      <c r="F77" s="646"/>
      <c r="G77" s="646"/>
      <c r="H77" s="675" t="e">
        <f t="shared" ref="H77:H82" si="7">SUM(G77/F77*100)</f>
        <v>#DIV/0!</v>
      </c>
      <c r="I77" s="648">
        <f t="shared" si="4"/>
        <v>6</v>
      </c>
      <c r="J77" s="696">
        <f t="shared" si="4"/>
        <v>4</v>
      </c>
      <c r="K77" s="665">
        <f t="shared" si="6"/>
        <v>66.666666666666657</v>
      </c>
      <c r="L77" s="199"/>
      <c r="M77" s="100"/>
      <c r="N77" s="943"/>
      <c r="O77" s="100"/>
    </row>
    <row r="78" spans="1:15" ht="22.5" customHeight="1">
      <c r="A78" s="312" t="s">
        <v>3546</v>
      </c>
      <c r="B78" s="805" t="s">
        <v>3547</v>
      </c>
      <c r="C78" s="646">
        <v>8</v>
      </c>
      <c r="D78" s="646">
        <v>2</v>
      </c>
      <c r="E78" s="675">
        <f t="shared" si="5"/>
        <v>25</v>
      </c>
      <c r="F78" s="646"/>
      <c r="G78" s="646"/>
      <c r="H78" s="675" t="e">
        <f t="shared" si="7"/>
        <v>#DIV/0!</v>
      </c>
      <c r="I78" s="648">
        <f t="shared" si="4"/>
        <v>8</v>
      </c>
      <c r="J78" s="696">
        <f t="shared" si="4"/>
        <v>2</v>
      </c>
      <c r="K78" s="665">
        <f t="shared" si="6"/>
        <v>25</v>
      </c>
      <c r="L78" s="199"/>
      <c r="M78" s="100"/>
      <c r="N78" s="943"/>
      <c r="O78" s="100"/>
    </row>
    <row r="79" spans="1:15" ht="22.5" customHeight="1">
      <c r="A79" s="312" t="s">
        <v>4503</v>
      </c>
      <c r="B79" s="805" t="s">
        <v>287</v>
      </c>
      <c r="C79" s="646"/>
      <c r="D79" s="646">
        <v>1</v>
      </c>
      <c r="E79" s="675" t="e">
        <f t="shared" si="5"/>
        <v>#DIV/0!</v>
      </c>
      <c r="F79" s="647"/>
      <c r="G79" s="647"/>
      <c r="H79" s="675" t="e">
        <f t="shared" si="7"/>
        <v>#DIV/0!</v>
      </c>
      <c r="I79" s="648">
        <f t="shared" si="4"/>
        <v>0</v>
      </c>
      <c r="J79" s="696">
        <f t="shared" si="4"/>
        <v>1</v>
      </c>
      <c r="K79" s="665" t="e">
        <f t="shared" si="6"/>
        <v>#DIV/0!</v>
      </c>
      <c r="L79" s="199"/>
      <c r="M79" s="100"/>
      <c r="N79" s="943"/>
      <c r="O79" s="100"/>
    </row>
    <row r="80" spans="1:15" ht="22.5" customHeight="1">
      <c r="A80" s="312" t="s">
        <v>288</v>
      </c>
      <c r="B80" s="805" t="s">
        <v>289</v>
      </c>
      <c r="C80" s="646"/>
      <c r="D80" s="646">
        <v>1</v>
      </c>
      <c r="E80" s="675" t="e">
        <f t="shared" si="5"/>
        <v>#DIV/0!</v>
      </c>
      <c r="F80" s="647"/>
      <c r="G80" s="647"/>
      <c r="H80" s="675" t="e">
        <f t="shared" si="7"/>
        <v>#DIV/0!</v>
      </c>
      <c r="I80" s="648">
        <f t="shared" si="4"/>
        <v>0</v>
      </c>
      <c r="J80" s="696">
        <f t="shared" si="4"/>
        <v>1</v>
      </c>
      <c r="K80" s="665" t="e">
        <f t="shared" si="6"/>
        <v>#DIV/0!</v>
      </c>
      <c r="L80" s="199"/>
      <c r="M80" s="100"/>
      <c r="N80" s="943"/>
      <c r="O80" s="100"/>
    </row>
    <row r="81" spans="1:15" ht="22.5" customHeight="1">
      <c r="A81" s="312" t="s">
        <v>3549</v>
      </c>
      <c r="B81" s="805" t="s">
        <v>290</v>
      </c>
      <c r="C81" s="646"/>
      <c r="D81" s="646">
        <v>1</v>
      </c>
      <c r="E81" s="675" t="e">
        <f t="shared" si="5"/>
        <v>#DIV/0!</v>
      </c>
      <c r="F81" s="647"/>
      <c r="G81" s="647"/>
      <c r="H81" s="675" t="e">
        <f t="shared" si="7"/>
        <v>#DIV/0!</v>
      </c>
      <c r="I81" s="648">
        <f t="shared" si="4"/>
        <v>0</v>
      </c>
      <c r="J81" s="696">
        <f t="shared" si="4"/>
        <v>1</v>
      </c>
      <c r="K81" s="665" t="e">
        <f t="shared" si="6"/>
        <v>#DIV/0!</v>
      </c>
      <c r="L81" s="199"/>
      <c r="M81" s="100"/>
      <c r="N81" s="943"/>
      <c r="O81" s="100"/>
    </row>
    <row r="82" spans="1:15" ht="22.5" customHeight="1">
      <c r="A82" s="312" t="s">
        <v>3555</v>
      </c>
      <c r="B82" s="805" t="s">
        <v>291</v>
      </c>
      <c r="C82" s="646"/>
      <c r="D82" s="646">
        <v>2</v>
      </c>
      <c r="E82" s="675" t="e">
        <f t="shared" si="5"/>
        <v>#DIV/0!</v>
      </c>
      <c r="F82" s="647"/>
      <c r="G82" s="647"/>
      <c r="H82" s="675" t="e">
        <f t="shared" si="7"/>
        <v>#DIV/0!</v>
      </c>
      <c r="I82" s="648">
        <f t="shared" si="4"/>
        <v>0</v>
      </c>
      <c r="J82" s="696">
        <f t="shared" si="4"/>
        <v>2</v>
      </c>
      <c r="K82" s="665" t="e">
        <f t="shared" si="6"/>
        <v>#DIV/0!</v>
      </c>
      <c r="L82" s="199"/>
      <c r="M82" s="100"/>
      <c r="N82" s="943"/>
      <c r="O82" s="100"/>
    </row>
    <row r="83" spans="1:15" ht="22.5" customHeight="1">
      <c r="A83" s="312" t="s">
        <v>292</v>
      </c>
      <c r="B83" s="805" t="s">
        <v>293</v>
      </c>
      <c r="C83" s="646"/>
      <c r="D83" s="646">
        <v>1</v>
      </c>
      <c r="E83" s="675" t="e">
        <f t="shared" si="5"/>
        <v>#DIV/0!</v>
      </c>
      <c r="F83" s="647"/>
      <c r="G83" s="647">
        <v>1</v>
      </c>
      <c r="H83" s="675"/>
      <c r="I83" s="648"/>
      <c r="J83" s="696">
        <f t="shared" ref="J83:J92" si="8">D83+G83</f>
        <v>2</v>
      </c>
      <c r="K83" s="665" t="e">
        <f t="shared" si="6"/>
        <v>#DIV/0!</v>
      </c>
      <c r="L83" s="199"/>
      <c r="M83" s="100"/>
      <c r="N83" s="943"/>
      <c r="O83" s="100"/>
    </row>
    <row r="84" spans="1:15" ht="22.5" customHeight="1">
      <c r="A84" s="312" t="s">
        <v>294</v>
      </c>
      <c r="B84" s="805" t="s">
        <v>295</v>
      </c>
      <c r="C84" s="646"/>
      <c r="D84" s="646">
        <v>4</v>
      </c>
      <c r="E84" s="675" t="e">
        <f t="shared" si="5"/>
        <v>#DIV/0!</v>
      </c>
      <c r="F84" s="647"/>
      <c r="G84" s="647"/>
      <c r="H84" s="675" t="e">
        <f t="shared" ref="H84:H92" si="9">SUM(G84/F84*100)</f>
        <v>#DIV/0!</v>
      </c>
      <c r="I84" s="648">
        <f t="shared" ref="I84:I92" si="10">C84+F84</f>
        <v>0</v>
      </c>
      <c r="J84" s="696">
        <f t="shared" si="8"/>
        <v>4</v>
      </c>
      <c r="K84" s="665" t="e">
        <f t="shared" si="6"/>
        <v>#DIV/0!</v>
      </c>
      <c r="L84" s="199"/>
      <c r="M84" s="100"/>
      <c r="N84" s="943"/>
      <c r="O84" s="100"/>
    </row>
    <row r="85" spans="1:15" ht="22.5" customHeight="1">
      <c r="A85" s="312" t="s">
        <v>265</v>
      </c>
      <c r="B85" s="805" t="s">
        <v>266</v>
      </c>
      <c r="C85" s="646"/>
      <c r="D85" s="646">
        <v>1</v>
      </c>
      <c r="E85" s="675" t="e">
        <f t="shared" si="5"/>
        <v>#DIV/0!</v>
      </c>
      <c r="F85" s="647"/>
      <c r="G85" s="647">
        <v>2</v>
      </c>
      <c r="H85" s="675" t="e">
        <f t="shared" si="9"/>
        <v>#DIV/0!</v>
      </c>
      <c r="I85" s="648">
        <f t="shared" si="10"/>
        <v>0</v>
      </c>
      <c r="J85" s="696">
        <f t="shared" si="8"/>
        <v>3</v>
      </c>
      <c r="K85" s="665" t="e">
        <f t="shared" si="6"/>
        <v>#DIV/0!</v>
      </c>
      <c r="L85" s="199"/>
      <c r="M85" s="100"/>
      <c r="N85" s="943"/>
      <c r="O85" s="100"/>
    </row>
    <row r="86" spans="1:15" ht="22.5" customHeight="1">
      <c r="A86" s="312" t="s">
        <v>3557</v>
      </c>
      <c r="B86" s="805" t="s">
        <v>3558</v>
      </c>
      <c r="C86" s="646"/>
      <c r="D86" s="646"/>
      <c r="E86" s="675" t="e">
        <f t="shared" si="5"/>
        <v>#DIV/0!</v>
      </c>
      <c r="F86" s="647"/>
      <c r="G86" s="647">
        <v>2</v>
      </c>
      <c r="H86" s="675" t="e">
        <f t="shared" si="9"/>
        <v>#DIV/0!</v>
      </c>
      <c r="I86" s="648">
        <f t="shared" si="10"/>
        <v>0</v>
      </c>
      <c r="J86" s="696">
        <f t="shared" si="8"/>
        <v>2</v>
      </c>
      <c r="K86" s="665" t="e">
        <f t="shared" si="6"/>
        <v>#DIV/0!</v>
      </c>
      <c r="L86" s="199"/>
      <c r="M86" s="100"/>
      <c r="N86" s="943"/>
      <c r="O86" s="100"/>
    </row>
    <row r="87" spans="1:15" ht="22.5" customHeight="1">
      <c r="A87" s="312" t="s">
        <v>3594</v>
      </c>
      <c r="B87" s="805" t="s">
        <v>3595</v>
      </c>
      <c r="C87" s="646"/>
      <c r="D87" s="646"/>
      <c r="E87" s="675" t="e">
        <f t="shared" si="5"/>
        <v>#DIV/0!</v>
      </c>
      <c r="F87" s="647"/>
      <c r="G87" s="647">
        <v>15</v>
      </c>
      <c r="H87" s="675" t="e">
        <f t="shared" si="9"/>
        <v>#DIV/0!</v>
      </c>
      <c r="I87" s="648">
        <f t="shared" si="10"/>
        <v>0</v>
      </c>
      <c r="J87" s="696">
        <f t="shared" si="8"/>
        <v>15</v>
      </c>
      <c r="K87" s="665" t="e">
        <f t="shared" si="6"/>
        <v>#DIV/0!</v>
      </c>
      <c r="L87" s="199"/>
      <c r="M87" s="100"/>
      <c r="N87" s="943"/>
      <c r="O87" s="100"/>
    </row>
    <row r="88" spans="1:15" ht="22.5" customHeight="1">
      <c r="A88" s="312" t="s">
        <v>296</v>
      </c>
      <c r="B88" s="805" t="s">
        <v>297</v>
      </c>
      <c r="C88" s="1290"/>
      <c r="D88" s="1290">
        <v>3</v>
      </c>
      <c r="E88" s="675" t="e">
        <f t="shared" ref="E88:E90" si="11">SUM(D88/C88*100)</f>
        <v>#DIV/0!</v>
      </c>
      <c r="F88" s="647"/>
      <c r="G88" s="647">
        <v>1</v>
      </c>
      <c r="H88" s="675" t="e">
        <f t="shared" ref="H88:H90" si="12">SUM(G88/F88*100)</f>
        <v>#DIV/0!</v>
      </c>
      <c r="I88" s="648">
        <f t="shared" ref="I88:I90" si="13">C88+F88</f>
        <v>0</v>
      </c>
      <c r="J88" s="696">
        <f t="shared" ref="J88:J90" si="14">D88+G88</f>
        <v>4</v>
      </c>
      <c r="K88" s="665" t="e">
        <f t="shared" ref="K88:K90" si="15">SUM(J88/I88*100)</f>
        <v>#DIV/0!</v>
      </c>
      <c r="L88" s="199"/>
      <c r="M88" s="100"/>
      <c r="N88" s="943"/>
      <c r="O88" s="100"/>
    </row>
    <row r="89" spans="1:15" ht="22.5" customHeight="1">
      <c r="A89" s="312" t="s">
        <v>5139</v>
      </c>
      <c r="B89" s="805" t="s">
        <v>5140</v>
      </c>
      <c r="C89" s="1290"/>
      <c r="D89" s="1290">
        <v>1</v>
      </c>
      <c r="E89" s="675" t="e">
        <f t="shared" si="11"/>
        <v>#DIV/0!</v>
      </c>
      <c r="F89" s="647"/>
      <c r="G89" s="647"/>
      <c r="H89" s="675" t="e">
        <f t="shared" si="12"/>
        <v>#DIV/0!</v>
      </c>
      <c r="I89" s="648">
        <f t="shared" si="13"/>
        <v>0</v>
      </c>
      <c r="J89" s="696">
        <f t="shared" si="14"/>
        <v>1</v>
      </c>
      <c r="K89" s="665" t="e">
        <f t="shared" si="15"/>
        <v>#DIV/0!</v>
      </c>
      <c r="L89" s="199"/>
      <c r="M89" s="100"/>
      <c r="N89" s="943"/>
      <c r="O89" s="100"/>
    </row>
    <row r="90" spans="1:15" ht="22.5" customHeight="1">
      <c r="A90" s="312" t="s">
        <v>5141</v>
      </c>
      <c r="B90" s="805" t="s">
        <v>5142</v>
      </c>
      <c r="C90" s="1290"/>
      <c r="D90" s="1290"/>
      <c r="E90" s="675" t="e">
        <f t="shared" si="11"/>
        <v>#DIV/0!</v>
      </c>
      <c r="F90" s="647"/>
      <c r="G90" s="647">
        <v>1</v>
      </c>
      <c r="H90" s="675" t="e">
        <f t="shared" si="12"/>
        <v>#DIV/0!</v>
      </c>
      <c r="I90" s="648">
        <f t="shared" si="13"/>
        <v>0</v>
      </c>
      <c r="J90" s="696">
        <f t="shared" si="14"/>
        <v>1</v>
      </c>
      <c r="K90" s="665" t="e">
        <f t="shared" si="15"/>
        <v>#DIV/0!</v>
      </c>
      <c r="L90" s="199"/>
      <c r="M90" s="100"/>
      <c r="N90" s="943"/>
      <c r="O90" s="100"/>
    </row>
    <row r="91" spans="1:15" ht="22.5" customHeight="1">
      <c r="A91" s="312" t="s">
        <v>5143</v>
      </c>
      <c r="B91" s="805" t="s">
        <v>5144</v>
      </c>
      <c r="C91" s="646"/>
      <c r="D91" s="646"/>
      <c r="E91" s="675" t="e">
        <f t="shared" si="5"/>
        <v>#DIV/0!</v>
      </c>
      <c r="F91" s="647"/>
      <c r="G91" s="647">
        <v>1</v>
      </c>
      <c r="H91" s="675" t="e">
        <f t="shared" si="9"/>
        <v>#DIV/0!</v>
      </c>
      <c r="I91" s="648">
        <f t="shared" si="10"/>
        <v>0</v>
      </c>
      <c r="J91" s="696">
        <f t="shared" si="8"/>
        <v>1</v>
      </c>
      <c r="K91" s="665" t="e">
        <f t="shared" si="6"/>
        <v>#DIV/0!</v>
      </c>
      <c r="L91" s="199"/>
      <c r="M91" s="100"/>
      <c r="N91" s="943"/>
      <c r="O91" s="100"/>
    </row>
    <row r="92" spans="1:15" ht="18" customHeight="1">
      <c r="A92" s="796" t="s">
        <v>79</v>
      </c>
      <c r="B92" s="806"/>
      <c r="C92" s="741">
        <f>SUM(C11:C91)</f>
        <v>450</v>
      </c>
      <c r="D92" s="741">
        <f>SUM(D11:D91)</f>
        <v>139</v>
      </c>
      <c r="E92" s="677">
        <f t="shared" si="5"/>
        <v>30.888888888888889</v>
      </c>
      <c r="F92" s="741">
        <f>SUM(F11:F91)</f>
        <v>336</v>
      </c>
      <c r="G92" s="741">
        <f>SUM(G11:G91)</f>
        <v>115</v>
      </c>
      <c r="H92" s="677">
        <f t="shared" si="9"/>
        <v>34.226190476190474</v>
      </c>
      <c r="I92" s="648">
        <f t="shared" si="10"/>
        <v>786</v>
      </c>
      <c r="J92" s="696">
        <f t="shared" si="8"/>
        <v>254</v>
      </c>
      <c r="K92" s="665">
        <f t="shared" si="6"/>
        <v>32.315521628498729</v>
      </c>
      <c r="L92" s="943"/>
      <c r="M92" s="100"/>
      <c r="N92" s="943"/>
      <c r="O92" s="100"/>
    </row>
    <row r="93" spans="1:15" ht="18" customHeight="1">
      <c r="A93" s="312"/>
      <c r="B93" s="763" t="s">
        <v>80</v>
      </c>
      <c r="C93" s="1894"/>
      <c r="D93" s="1894"/>
      <c r="E93" s="1894"/>
      <c r="F93" s="1894"/>
      <c r="G93" s="1894"/>
      <c r="H93" s="1894"/>
      <c r="I93" s="1894"/>
      <c r="J93" s="1894"/>
      <c r="K93" s="650"/>
      <c r="L93" s="943"/>
      <c r="M93" s="100"/>
      <c r="N93" s="943"/>
      <c r="O93" s="100"/>
    </row>
    <row r="94" spans="1:15" ht="25.5">
      <c r="A94" s="312" t="s">
        <v>1172</v>
      </c>
      <c r="B94" s="313" t="s">
        <v>1173</v>
      </c>
      <c r="C94" s="646">
        <v>1299</v>
      </c>
      <c r="D94" s="646"/>
      <c r="E94" s="675">
        <f t="shared" si="5"/>
        <v>0</v>
      </c>
      <c r="F94" s="647">
        <v>119</v>
      </c>
      <c r="G94" s="647">
        <v>1</v>
      </c>
      <c r="H94" s="675">
        <f t="shared" ref="H94:H157" si="16">SUM(G94/F94*100)</f>
        <v>0.84033613445378152</v>
      </c>
      <c r="I94" s="648">
        <f t="shared" ref="I94:J125" si="17">C94+F94</f>
        <v>1418</v>
      </c>
      <c r="J94" s="696">
        <f t="shared" si="17"/>
        <v>1</v>
      </c>
      <c r="K94" s="665">
        <f t="shared" ref="K94:K157" si="18">SUM(J94/I94*100)</f>
        <v>7.0521861777150918E-2</v>
      </c>
      <c r="L94" s="943"/>
      <c r="M94" s="100"/>
      <c r="N94" s="943"/>
      <c r="O94" s="100"/>
    </row>
    <row r="95" spans="1:15">
      <c r="A95" s="312" t="s">
        <v>1174</v>
      </c>
      <c r="B95" s="313" t="s">
        <v>1175</v>
      </c>
      <c r="C95" s="646">
        <v>280</v>
      </c>
      <c r="D95" s="646">
        <v>208</v>
      </c>
      <c r="E95" s="675">
        <f t="shared" si="5"/>
        <v>74.285714285714292</v>
      </c>
      <c r="F95" s="647">
        <v>15</v>
      </c>
      <c r="G95" s="647">
        <v>6</v>
      </c>
      <c r="H95" s="675">
        <f t="shared" si="16"/>
        <v>40</v>
      </c>
      <c r="I95" s="648">
        <f t="shared" si="17"/>
        <v>295</v>
      </c>
      <c r="J95" s="696">
        <f t="shared" si="17"/>
        <v>214</v>
      </c>
      <c r="K95" s="665">
        <f t="shared" si="18"/>
        <v>72.542372881355931</v>
      </c>
      <c r="L95" s="943"/>
      <c r="M95" s="100"/>
      <c r="N95" s="943"/>
      <c r="O95" s="100"/>
    </row>
    <row r="96" spans="1:15" ht="25.5">
      <c r="A96" s="312" t="s">
        <v>1176</v>
      </c>
      <c r="B96" s="313" t="s">
        <v>1177</v>
      </c>
      <c r="C96" s="646">
        <v>39</v>
      </c>
      <c r="D96" s="646">
        <v>6</v>
      </c>
      <c r="E96" s="675">
        <f t="shared" si="5"/>
        <v>15.384615384615385</v>
      </c>
      <c r="F96" s="647">
        <v>3</v>
      </c>
      <c r="G96" s="647">
        <v>3</v>
      </c>
      <c r="H96" s="675">
        <f t="shared" si="16"/>
        <v>100</v>
      </c>
      <c r="I96" s="648">
        <f t="shared" si="17"/>
        <v>42</v>
      </c>
      <c r="J96" s="696">
        <f t="shared" si="17"/>
        <v>9</v>
      </c>
      <c r="K96" s="665">
        <f t="shared" si="18"/>
        <v>21.428571428571427</v>
      </c>
      <c r="L96" s="943"/>
      <c r="M96" s="100"/>
      <c r="N96" s="943"/>
      <c r="O96" s="100"/>
    </row>
    <row r="97" spans="1:15" ht="25.5">
      <c r="A97" s="312" t="s">
        <v>1178</v>
      </c>
      <c r="B97" s="313" t="s">
        <v>3545</v>
      </c>
      <c r="C97" s="646">
        <v>2</v>
      </c>
      <c r="D97" s="646">
        <v>13</v>
      </c>
      <c r="E97" s="675">
        <f t="shared" si="5"/>
        <v>650</v>
      </c>
      <c r="F97" s="647">
        <v>1</v>
      </c>
      <c r="G97" s="647">
        <v>3</v>
      </c>
      <c r="H97" s="675">
        <f t="shared" si="16"/>
        <v>300</v>
      </c>
      <c r="I97" s="648">
        <f t="shared" si="17"/>
        <v>3</v>
      </c>
      <c r="J97" s="696">
        <f t="shared" si="17"/>
        <v>16</v>
      </c>
      <c r="K97" s="665">
        <f t="shared" si="18"/>
        <v>533.33333333333326</v>
      </c>
      <c r="L97" s="943"/>
      <c r="M97" s="100"/>
      <c r="N97" s="943"/>
      <c r="O97" s="100"/>
    </row>
    <row r="98" spans="1:15">
      <c r="A98" s="312" t="s">
        <v>807</v>
      </c>
      <c r="B98" s="313" t="s">
        <v>808</v>
      </c>
      <c r="C98" s="646">
        <v>236</v>
      </c>
      <c r="D98" s="646">
        <v>153</v>
      </c>
      <c r="E98" s="675">
        <f t="shared" si="5"/>
        <v>64.830508474576277</v>
      </c>
      <c r="F98" s="647">
        <v>490</v>
      </c>
      <c r="G98" s="647">
        <v>289</v>
      </c>
      <c r="H98" s="675">
        <f t="shared" si="16"/>
        <v>58.979591836734691</v>
      </c>
      <c r="I98" s="648">
        <f t="shared" si="17"/>
        <v>726</v>
      </c>
      <c r="J98" s="696">
        <f t="shared" si="17"/>
        <v>442</v>
      </c>
      <c r="K98" s="665">
        <f t="shared" si="18"/>
        <v>60.88154269972452</v>
      </c>
      <c r="L98" s="943"/>
      <c r="M98" s="100"/>
      <c r="N98" s="943"/>
      <c r="O98" s="100"/>
    </row>
    <row r="99" spans="1:15" ht="25.5">
      <c r="A99" s="312" t="s">
        <v>3546</v>
      </c>
      <c r="B99" s="313" t="s">
        <v>3547</v>
      </c>
      <c r="C99" s="646">
        <v>1</v>
      </c>
      <c r="D99" s="646">
        <v>7</v>
      </c>
      <c r="E99" s="675">
        <f t="shared" si="5"/>
        <v>700</v>
      </c>
      <c r="F99" s="646">
        <v>1</v>
      </c>
      <c r="G99" s="646">
        <v>1</v>
      </c>
      <c r="H99" s="675">
        <f t="shared" si="16"/>
        <v>100</v>
      </c>
      <c r="I99" s="648">
        <f t="shared" si="17"/>
        <v>2</v>
      </c>
      <c r="J99" s="696">
        <f t="shared" si="17"/>
        <v>8</v>
      </c>
      <c r="K99" s="665">
        <f t="shared" si="18"/>
        <v>400</v>
      </c>
      <c r="L99" s="943"/>
      <c r="M99" s="100"/>
      <c r="N99" s="943"/>
      <c r="O99" s="100"/>
    </row>
    <row r="100" spans="1:15" ht="25.5">
      <c r="A100" s="312" t="s">
        <v>110</v>
      </c>
      <c r="B100" s="313" t="s">
        <v>3548</v>
      </c>
      <c r="C100" s="646">
        <v>1</v>
      </c>
      <c r="D100" s="646">
        <v>3</v>
      </c>
      <c r="E100" s="675">
        <f t="shared" si="5"/>
        <v>300</v>
      </c>
      <c r="F100" s="646"/>
      <c r="G100" s="646"/>
      <c r="H100" s="675" t="e">
        <f t="shared" si="16"/>
        <v>#DIV/0!</v>
      </c>
      <c r="I100" s="648">
        <f t="shared" si="17"/>
        <v>1</v>
      </c>
      <c r="J100" s="696">
        <f t="shared" si="17"/>
        <v>3</v>
      </c>
      <c r="K100" s="665">
        <f t="shared" si="18"/>
        <v>300</v>
      </c>
      <c r="L100" s="943"/>
      <c r="M100" s="100"/>
      <c r="N100" s="943"/>
      <c r="O100" s="100"/>
    </row>
    <row r="101" spans="1:15">
      <c r="A101" s="312" t="s">
        <v>538</v>
      </c>
      <c r="B101" s="313" t="s">
        <v>3005</v>
      </c>
      <c r="C101" s="646"/>
      <c r="D101" s="646">
        <v>1</v>
      </c>
      <c r="E101" s="675" t="e">
        <f t="shared" si="5"/>
        <v>#DIV/0!</v>
      </c>
      <c r="F101" s="647">
        <v>10</v>
      </c>
      <c r="G101" s="647">
        <v>19</v>
      </c>
      <c r="H101" s="675">
        <f t="shared" si="16"/>
        <v>190</v>
      </c>
      <c r="I101" s="648">
        <f t="shared" si="17"/>
        <v>10</v>
      </c>
      <c r="J101" s="696">
        <f t="shared" si="17"/>
        <v>20</v>
      </c>
      <c r="K101" s="665">
        <f t="shared" si="18"/>
        <v>200</v>
      </c>
      <c r="L101" s="943"/>
      <c r="M101" s="100"/>
      <c r="N101" s="943"/>
      <c r="O101" s="100"/>
    </row>
    <row r="102" spans="1:15" ht="25.5">
      <c r="A102" s="312" t="s">
        <v>3549</v>
      </c>
      <c r="B102" s="313" t="s">
        <v>3550</v>
      </c>
      <c r="C102" s="646">
        <v>13</v>
      </c>
      <c r="D102" s="646">
        <v>8</v>
      </c>
      <c r="E102" s="675">
        <f t="shared" si="5"/>
        <v>61.53846153846154</v>
      </c>
      <c r="F102" s="646"/>
      <c r="G102" s="646">
        <v>1</v>
      </c>
      <c r="H102" s="675" t="e">
        <f t="shared" si="16"/>
        <v>#DIV/0!</v>
      </c>
      <c r="I102" s="648">
        <f t="shared" si="17"/>
        <v>13</v>
      </c>
      <c r="J102" s="696">
        <f t="shared" si="17"/>
        <v>9</v>
      </c>
      <c r="K102" s="665">
        <f t="shared" si="18"/>
        <v>69.230769230769226</v>
      </c>
      <c r="L102" s="943"/>
      <c r="M102" s="100"/>
      <c r="N102" s="943"/>
      <c r="O102" s="100"/>
    </row>
    <row r="103" spans="1:15">
      <c r="A103" s="312" t="s">
        <v>966</v>
      </c>
      <c r="B103" s="313" t="s">
        <v>967</v>
      </c>
      <c r="C103" s="646">
        <v>100</v>
      </c>
      <c r="D103" s="646">
        <v>121</v>
      </c>
      <c r="E103" s="675">
        <f t="shared" si="5"/>
        <v>121</v>
      </c>
      <c r="F103" s="647"/>
      <c r="G103" s="647">
        <v>82</v>
      </c>
      <c r="H103" s="675" t="e">
        <f t="shared" si="16"/>
        <v>#DIV/0!</v>
      </c>
      <c r="I103" s="648">
        <f t="shared" si="17"/>
        <v>100</v>
      </c>
      <c r="J103" s="696">
        <f t="shared" si="17"/>
        <v>203</v>
      </c>
      <c r="K103" s="665">
        <f t="shared" si="18"/>
        <v>202.99999999999997</v>
      </c>
      <c r="L103" s="943"/>
      <c r="M103" s="100"/>
      <c r="N103" s="943"/>
      <c r="O103" s="100"/>
    </row>
    <row r="104" spans="1:15">
      <c r="A104" s="312" t="s">
        <v>3551</v>
      </c>
      <c r="B104" s="313" t="s">
        <v>3552</v>
      </c>
      <c r="C104" s="646">
        <v>61</v>
      </c>
      <c r="D104" s="646">
        <v>11</v>
      </c>
      <c r="E104" s="675">
        <f t="shared" si="5"/>
        <v>18.032786885245901</v>
      </c>
      <c r="F104" s="647">
        <v>34</v>
      </c>
      <c r="G104" s="647">
        <v>6</v>
      </c>
      <c r="H104" s="675">
        <f t="shared" si="16"/>
        <v>17.647058823529413</v>
      </c>
      <c r="I104" s="648">
        <f t="shared" si="17"/>
        <v>95</v>
      </c>
      <c r="J104" s="696">
        <f t="shared" si="17"/>
        <v>17</v>
      </c>
      <c r="K104" s="665">
        <f t="shared" si="18"/>
        <v>17.894736842105264</v>
      </c>
      <c r="L104" s="943"/>
      <c r="M104" s="100"/>
      <c r="N104" s="943"/>
      <c r="O104" s="100"/>
    </row>
    <row r="105" spans="1:15">
      <c r="A105" s="312" t="s">
        <v>3553</v>
      </c>
      <c r="B105" s="313" t="s">
        <v>3554</v>
      </c>
      <c r="C105" s="646">
        <v>752</v>
      </c>
      <c r="D105" s="646">
        <v>636</v>
      </c>
      <c r="E105" s="675">
        <f t="shared" si="5"/>
        <v>84.574468085106375</v>
      </c>
      <c r="F105" s="647">
        <v>32</v>
      </c>
      <c r="G105" s="647">
        <v>13</v>
      </c>
      <c r="H105" s="675">
        <f t="shared" si="16"/>
        <v>40.625</v>
      </c>
      <c r="I105" s="648">
        <f t="shared" si="17"/>
        <v>784</v>
      </c>
      <c r="J105" s="696">
        <f t="shared" si="17"/>
        <v>649</v>
      </c>
      <c r="K105" s="665">
        <f t="shared" si="18"/>
        <v>82.780612244897952</v>
      </c>
      <c r="L105" s="943"/>
      <c r="M105" s="100"/>
      <c r="N105" s="943"/>
      <c r="O105" s="100"/>
    </row>
    <row r="106" spans="1:15" ht="25.5">
      <c r="A106" s="312" t="s">
        <v>3555</v>
      </c>
      <c r="B106" s="313" t="s">
        <v>3556</v>
      </c>
      <c r="C106" s="646">
        <v>18</v>
      </c>
      <c r="D106" s="646">
        <v>29</v>
      </c>
      <c r="E106" s="675">
        <f t="shared" si="5"/>
        <v>161.11111111111111</v>
      </c>
      <c r="F106" s="647">
        <v>7</v>
      </c>
      <c r="G106" s="647">
        <v>8</v>
      </c>
      <c r="H106" s="675">
        <f t="shared" si="16"/>
        <v>114.28571428571428</v>
      </c>
      <c r="I106" s="648">
        <f t="shared" si="17"/>
        <v>25</v>
      </c>
      <c r="J106" s="696">
        <f t="shared" si="17"/>
        <v>37</v>
      </c>
      <c r="K106" s="665">
        <f t="shared" si="18"/>
        <v>148</v>
      </c>
      <c r="L106" s="943"/>
      <c r="M106" s="100"/>
      <c r="N106" s="943"/>
      <c r="O106" s="100"/>
    </row>
    <row r="107" spans="1:15">
      <c r="A107" s="312" t="s">
        <v>3557</v>
      </c>
      <c r="B107" s="313" t="s">
        <v>3558</v>
      </c>
      <c r="C107" s="646">
        <v>4</v>
      </c>
      <c r="D107" s="646">
        <v>6</v>
      </c>
      <c r="E107" s="675">
        <f t="shared" si="5"/>
        <v>150</v>
      </c>
      <c r="F107" s="647">
        <v>19</v>
      </c>
      <c r="G107" s="647">
        <v>7</v>
      </c>
      <c r="H107" s="675">
        <f t="shared" si="16"/>
        <v>36.84210526315789</v>
      </c>
      <c r="I107" s="648">
        <f t="shared" si="17"/>
        <v>23</v>
      </c>
      <c r="J107" s="696">
        <f t="shared" si="17"/>
        <v>13</v>
      </c>
      <c r="K107" s="665">
        <f t="shared" si="18"/>
        <v>56.521739130434781</v>
      </c>
      <c r="L107" s="943"/>
      <c r="M107" s="100"/>
      <c r="N107" s="943"/>
      <c r="O107" s="100"/>
    </row>
    <row r="108" spans="1:15">
      <c r="A108" s="312" t="s">
        <v>1004</v>
      </c>
      <c r="B108" s="313" t="s">
        <v>1005</v>
      </c>
      <c r="C108" s="646">
        <v>23</v>
      </c>
      <c r="D108" s="646">
        <v>11</v>
      </c>
      <c r="E108" s="675">
        <f t="shared" si="5"/>
        <v>47.826086956521742</v>
      </c>
      <c r="F108" s="646"/>
      <c r="G108" s="646"/>
      <c r="H108" s="675" t="e">
        <f t="shared" si="16"/>
        <v>#DIV/0!</v>
      </c>
      <c r="I108" s="648">
        <f t="shared" si="17"/>
        <v>23</v>
      </c>
      <c r="J108" s="696">
        <f t="shared" si="17"/>
        <v>11</v>
      </c>
      <c r="K108" s="665">
        <f t="shared" si="18"/>
        <v>47.826086956521742</v>
      </c>
      <c r="L108" s="943"/>
      <c r="M108" s="100"/>
      <c r="N108" s="943"/>
      <c r="O108" s="100"/>
    </row>
    <row r="109" spans="1:15" s="254" customFormat="1" ht="25.5">
      <c r="A109" s="312" t="s">
        <v>2721</v>
      </c>
      <c r="B109" s="313" t="s">
        <v>3559</v>
      </c>
      <c r="C109" s="646">
        <v>35</v>
      </c>
      <c r="D109" s="646"/>
      <c r="E109" s="675">
        <f t="shared" si="5"/>
        <v>0</v>
      </c>
      <c r="F109" s="646">
        <v>100</v>
      </c>
      <c r="G109" s="646"/>
      <c r="H109" s="675">
        <f t="shared" si="16"/>
        <v>0</v>
      </c>
      <c r="I109" s="648">
        <f t="shared" si="17"/>
        <v>135</v>
      </c>
      <c r="J109" s="696">
        <f t="shared" si="17"/>
        <v>0</v>
      </c>
      <c r="K109" s="665">
        <f t="shared" si="18"/>
        <v>0</v>
      </c>
      <c r="L109" s="943"/>
      <c r="M109" s="255"/>
      <c r="N109" s="943"/>
      <c r="O109" s="255"/>
    </row>
    <row r="110" spans="1:15" s="254" customFormat="1" ht="25.5">
      <c r="A110" s="312" t="s">
        <v>2722</v>
      </c>
      <c r="B110" s="313" t="s">
        <v>3560</v>
      </c>
      <c r="C110" s="646">
        <v>154</v>
      </c>
      <c r="D110" s="646">
        <v>137</v>
      </c>
      <c r="E110" s="675">
        <f t="shared" si="5"/>
        <v>88.961038961038966</v>
      </c>
      <c r="F110" s="646">
        <v>157</v>
      </c>
      <c r="G110" s="646">
        <v>1</v>
      </c>
      <c r="H110" s="675">
        <f t="shared" si="16"/>
        <v>0.63694267515923575</v>
      </c>
      <c r="I110" s="648">
        <f t="shared" si="17"/>
        <v>311</v>
      </c>
      <c r="J110" s="696">
        <f t="shared" si="17"/>
        <v>138</v>
      </c>
      <c r="K110" s="665">
        <f t="shared" si="18"/>
        <v>44.372990353697752</v>
      </c>
      <c r="L110" s="943"/>
      <c r="M110" s="255"/>
      <c r="N110" s="943"/>
      <c r="O110" s="255"/>
    </row>
    <row r="111" spans="1:15" s="254" customFormat="1">
      <c r="A111" s="312" t="s">
        <v>2438</v>
      </c>
      <c r="B111" s="313" t="s">
        <v>4411</v>
      </c>
      <c r="C111" s="646"/>
      <c r="D111" s="646"/>
      <c r="E111" s="675" t="e">
        <f t="shared" si="5"/>
        <v>#DIV/0!</v>
      </c>
      <c r="F111" s="646">
        <v>11</v>
      </c>
      <c r="G111" s="646"/>
      <c r="H111" s="675">
        <f t="shared" si="16"/>
        <v>0</v>
      </c>
      <c r="I111" s="648">
        <f t="shared" si="17"/>
        <v>11</v>
      </c>
      <c r="J111" s="696">
        <f t="shared" si="17"/>
        <v>0</v>
      </c>
      <c r="K111" s="665">
        <f t="shared" si="18"/>
        <v>0</v>
      </c>
      <c r="L111" s="943"/>
      <c r="M111" s="255"/>
      <c r="N111" s="943"/>
      <c r="O111" s="255"/>
    </row>
    <row r="112" spans="1:15" s="254" customFormat="1" ht="25.5">
      <c r="A112" s="312" t="s">
        <v>2723</v>
      </c>
      <c r="B112" s="313" t="s">
        <v>3561</v>
      </c>
      <c r="C112" s="646">
        <v>12</v>
      </c>
      <c r="D112" s="646">
        <v>11</v>
      </c>
      <c r="E112" s="675">
        <f t="shared" si="5"/>
        <v>91.666666666666657</v>
      </c>
      <c r="F112" s="646">
        <v>2</v>
      </c>
      <c r="G112" s="646">
        <v>1</v>
      </c>
      <c r="H112" s="675">
        <f t="shared" si="16"/>
        <v>50</v>
      </c>
      <c r="I112" s="648">
        <f t="shared" si="17"/>
        <v>14</v>
      </c>
      <c r="J112" s="696">
        <f t="shared" si="17"/>
        <v>12</v>
      </c>
      <c r="K112" s="665">
        <f t="shared" si="18"/>
        <v>85.714285714285708</v>
      </c>
      <c r="L112" s="943"/>
      <c r="M112" s="255"/>
      <c r="N112" s="943"/>
      <c r="O112" s="255"/>
    </row>
    <row r="113" spans="1:15">
      <c r="A113" s="312" t="s">
        <v>3562</v>
      </c>
      <c r="B113" s="313" t="s">
        <v>3563</v>
      </c>
      <c r="C113" s="646">
        <v>746</v>
      </c>
      <c r="D113" s="646">
        <v>645</v>
      </c>
      <c r="E113" s="675">
        <f t="shared" si="5"/>
        <v>86.461126005361933</v>
      </c>
      <c r="F113" s="647">
        <v>67</v>
      </c>
      <c r="G113" s="647">
        <v>2</v>
      </c>
      <c r="H113" s="675">
        <f t="shared" si="16"/>
        <v>2.9850746268656714</v>
      </c>
      <c r="I113" s="648">
        <f t="shared" si="17"/>
        <v>813</v>
      </c>
      <c r="J113" s="696">
        <f t="shared" si="17"/>
        <v>647</v>
      </c>
      <c r="K113" s="665">
        <f t="shared" si="18"/>
        <v>79.581795817958181</v>
      </c>
      <c r="L113" s="943"/>
      <c r="M113" s="100"/>
      <c r="N113" s="943"/>
      <c r="O113" s="100"/>
    </row>
    <row r="114" spans="1:15">
      <c r="A114" s="312" t="s">
        <v>3564</v>
      </c>
      <c r="B114" s="313" t="s">
        <v>3565</v>
      </c>
      <c r="C114" s="646">
        <v>220</v>
      </c>
      <c r="D114" s="646">
        <v>46</v>
      </c>
      <c r="E114" s="675">
        <f t="shared" si="5"/>
        <v>20.909090909090907</v>
      </c>
      <c r="F114" s="647">
        <v>285</v>
      </c>
      <c r="G114" s="647">
        <v>181</v>
      </c>
      <c r="H114" s="675">
        <f t="shared" si="16"/>
        <v>63.508771929824562</v>
      </c>
      <c r="I114" s="648">
        <f t="shared" si="17"/>
        <v>505</v>
      </c>
      <c r="J114" s="696">
        <f t="shared" si="17"/>
        <v>227</v>
      </c>
      <c r="K114" s="665">
        <f t="shared" si="18"/>
        <v>44.950495049504951</v>
      </c>
      <c r="L114" s="943"/>
      <c r="M114" s="100"/>
      <c r="N114" s="943"/>
      <c r="O114" s="100"/>
    </row>
    <row r="115" spans="1:15">
      <c r="A115" s="312" t="s">
        <v>3566</v>
      </c>
      <c r="B115" s="313" t="s">
        <v>3567</v>
      </c>
      <c r="C115" s="646">
        <v>29</v>
      </c>
      <c r="D115" s="646">
        <v>33</v>
      </c>
      <c r="E115" s="675">
        <f t="shared" si="5"/>
        <v>113.79310344827587</v>
      </c>
      <c r="F115" s="647">
        <v>40</v>
      </c>
      <c r="G115" s="647">
        <v>20</v>
      </c>
      <c r="H115" s="675">
        <f t="shared" si="16"/>
        <v>50</v>
      </c>
      <c r="I115" s="648">
        <f t="shared" si="17"/>
        <v>69</v>
      </c>
      <c r="J115" s="696">
        <f t="shared" si="17"/>
        <v>53</v>
      </c>
      <c r="K115" s="665">
        <f t="shared" si="18"/>
        <v>76.811594202898547</v>
      </c>
      <c r="L115" s="943"/>
      <c r="M115" s="100"/>
      <c r="N115" s="943"/>
      <c r="O115" s="100"/>
    </row>
    <row r="116" spans="1:15" ht="25.5">
      <c r="A116" s="312" t="s">
        <v>1854</v>
      </c>
      <c r="B116" s="313" t="s">
        <v>4525</v>
      </c>
      <c r="C116" s="646">
        <v>4</v>
      </c>
      <c r="D116" s="646">
        <v>6</v>
      </c>
      <c r="E116" s="675">
        <f t="shared" si="5"/>
        <v>150</v>
      </c>
      <c r="F116" s="647">
        <v>167</v>
      </c>
      <c r="G116" s="647">
        <v>92</v>
      </c>
      <c r="H116" s="675">
        <f t="shared" si="16"/>
        <v>55.08982035928144</v>
      </c>
      <c r="I116" s="648">
        <f t="shared" si="17"/>
        <v>171</v>
      </c>
      <c r="J116" s="696">
        <f t="shared" si="17"/>
        <v>98</v>
      </c>
      <c r="K116" s="665">
        <f t="shared" si="18"/>
        <v>57.309941520467831</v>
      </c>
      <c r="L116" s="943"/>
      <c r="M116" s="100"/>
      <c r="N116" s="943"/>
      <c r="O116" s="100"/>
    </row>
    <row r="117" spans="1:15">
      <c r="A117" s="312" t="s">
        <v>3568</v>
      </c>
      <c r="B117" s="313" t="s">
        <v>3569</v>
      </c>
      <c r="C117" s="646">
        <v>222</v>
      </c>
      <c r="D117" s="646">
        <v>47</v>
      </c>
      <c r="E117" s="675">
        <f t="shared" si="5"/>
        <v>21.171171171171171</v>
      </c>
      <c r="F117" s="647">
        <v>272</v>
      </c>
      <c r="G117" s="647">
        <v>180</v>
      </c>
      <c r="H117" s="675">
        <f t="shared" si="16"/>
        <v>66.17647058823529</v>
      </c>
      <c r="I117" s="648">
        <f t="shared" si="17"/>
        <v>494</v>
      </c>
      <c r="J117" s="696">
        <f t="shared" si="17"/>
        <v>227</v>
      </c>
      <c r="K117" s="665">
        <f t="shared" si="18"/>
        <v>45.951417004048587</v>
      </c>
      <c r="L117" s="943"/>
      <c r="M117" s="100"/>
      <c r="N117" s="943"/>
      <c r="O117" s="100"/>
    </row>
    <row r="118" spans="1:15">
      <c r="A118" s="312" t="s">
        <v>845</v>
      </c>
      <c r="B118" s="313" t="s">
        <v>846</v>
      </c>
      <c r="C118" s="646">
        <v>2</v>
      </c>
      <c r="D118" s="646">
        <v>1</v>
      </c>
      <c r="E118" s="675">
        <f t="shared" si="5"/>
        <v>50</v>
      </c>
      <c r="F118" s="647"/>
      <c r="G118" s="647"/>
      <c r="H118" s="675" t="e">
        <f t="shared" si="16"/>
        <v>#DIV/0!</v>
      </c>
      <c r="I118" s="648">
        <f t="shared" si="17"/>
        <v>2</v>
      </c>
      <c r="J118" s="696">
        <f t="shared" si="17"/>
        <v>1</v>
      </c>
      <c r="K118" s="665">
        <f t="shared" si="18"/>
        <v>50</v>
      </c>
      <c r="L118" s="943"/>
      <c r="M118" s="100"/>
      <c r="N118" s="943"/>
      <c r="O118" s="100"/>
    </row>
    <row r="119" spans="1:15">
      <c r="A119" s="312" t="s">
        <v>4208</v>
      </c>
      <c r="B119" s="313" t="s">
        <v>3570</v>
      </c>
      <c r="C119" s="646">
        <v>143</v>
      </c>
      <c r="D119" s="646">
        <v>129</v>
      </c>
      <c r="E119" s="675">
        <f t="shared" si="5"/>
        <v>90.209790209790214</v>
      </c>
      <c r="F119" s="647">
        <v>79</v>
      </c>
      <c r="G119" s="647">
        <v>55</v>
      </c>
      <c r="H119" s="675">
        <f t="shared" si="16"/>
        <v>69.620253164556971</v>
      </c>
      <c r="I119" s="648">
        <f t="shared" si="17"/>
        <v>222</v>
      </c>
      <c r="J119" s="696">
        <f t="shared" si="17"/>
        <v>184</v>
      </c>
      <c r="K119" s="665">
        <f t="shared" si="18"/>
        <v>82.882882882882882</v>
      </c>
      <c r="L119" s="943"/>
      <c r="M119" s="100"/>
      <c r="N119" s="943"/>
      <c r="O119" s="100"/>
    </row>
    <row r="120" spans="1:15" ht="25.5">
      <c r="A120" s="312" t="s">
        <v>1961</v>
      </c>
      <c r="B120" s="313" t="s">
        <v>2532</v>
      </c>
      <c r="C120" s="646">
        <v>1</v>
      </c>
      <c r="D120" s="646"/>
      <c r="E120" s="675">
        <f t="shared" si="5"/>
        <v>0</v>
      </c>
      <c r="F120" s="647">
        <v>452</v>
      </c>
      <c r="G120" s="647">
        <v>294</v>
      </c>
      <c r="H120" s="675">
        <f t="shared" si="16"/>
        <v>65.044247787610615</v>
      </c>
      <c r="I120" s="648">
        <f t="shared" si="17"/>
        <v>453</v>
      </c>
      <c r="J120" s="696">
        <f t="shared" si="17"/>
        <v>294</v>
      </c>
      <c r="K120" s="665">
        <f t="shared" si="18"/>
        <v>64.900662251655632</v>
      </c>
      <c r="L120" s="943"/>
      <c r="M120" s="100"/>
      <c r="N120" s="943"/>
      <c r="O120" s="100"/>
    </row>
    <row r="121" spans="1:15" ht="25.5">
      <c r="A121" s="312" t="s">
        <v>3571</v>
      </c>
      <c r="B121" s="313" t="s">
        <v>3572</v>
      </c>
      <c r="C121" s="646">
        <v>926</v>
      </c>
      <c r="D121" s="646"/>
      <c r="E121" s="675">
        <f t="shared" si="5"/>
        <v>0</v>
      </c>
      <c r="F121" s="647">
        <v>17</v>
      </c>
      <c r="G121" s="647">
        <v>1</v>
      </c>
      <c r="H121" s="675">
        <f t="shared" si="16"/>
        <v>5.8823529411764701</v>
      </c>
      <c r="I121" s="648">
        <f t="shared" si="17"/>
        <v>943</v>
      </c>
      <c r="J121" s="696">
        <f t="shared" si="17"/>
        <v>1</v>
      </c>
      <c r="K121" s="665">
        <f t="shared" si="18"/>
        <v>0.10604453870625664</v>
      </c>
      <c r="L121" s="943"/>
      <c r="M121" s="100"/>
      <c r="N121" s="943"/>
      <c r="O121" s="100"/>
    </row>
    <row r="122" spans="1:15" ht="25.5">
      <c r="A122" s="312" t="s">
        <v>849</v>
      </c>
      <c r="B122" s="313" t="s">
        <v>850</v>
      </c>
      <c r="C122" s="646">
        <v>1</v>
      </c>
      <c r="D122" s="646"/>
      <c r="E122" s="675">
        <f t="shared" si="5"/>
        <v>0</v>
      </c>
      <c r="F122" s="647">
        <v>444</v>
      </c>
      <c r="G122" s="647">
        <v>284</v>
      </c>
      <c r="H122" s="675">
        <f t="shared" si="16"/>
        <v>63.963963963963963</v>
      </c>
      <c r="I122" s="648">
        <f t="shared" si="17"/>
        <v>445</v>
      </c>
      <c r="J122" s="696">
        <f t="shared" si="17"/>
        <v>284</v>
      </c>
      <c r="K122" s="665">
        <f t="shared" si="18"/>
        <v>63.820224719101127</v>
      </c>
      <c r="L122" s="943"/>
      <c r="M122" s="100"/>
      <c r="N122" s="943"/>
      <c r="O122" s="100"/>
    </row>
    <row r="123" spans="1:15" ht="25.5">
      <c r="A123" s="312" t="s">
        <v>1645</v>
      </c>
      <c r="B123" s="313" t="s">
        <v>1964</v>
      </c>
      <c r="C123" s="646">
        <v>18</v>
      </c>
      <c r="D123" s="646">
        <v>20</v>
      </c>
      <c r="E123" s="675">
        <f t="shared" si="5"/>
        <v>111.11111111111111</v>
      </c>
      <c r="F123" s="647">
        <v>73</v>
      </c>
      <c r="G123" s="647">
        <v>53</v>
      </c>
      <c r="H123" s="675">
        <f t="shared" si="16"/>
        <v>72.602739726027394</v>
      </c>
      <c r="I123" s="648">
        <f t="shared" si="17"/>
        <v>91</v>
      </c>
      <c r="J123" s="696">
        <f t="shared" si="17"/>
        <v>73</v>
      </c>
      <c r="K123" s="665">
        <f t="shared" si="18"/>
        <v>80.219780219780219</v>
      </c>
      <c r="L123" s="943"/>
      <c r="M123" s="100"/>
      <c r="N123" s="943"/>
      <c r="O123" s="100"/>
    </row>
    <row r="124" spans="1:15" ht="25.5">
      <c r="A124" s="312" t="s">
        <v>1954</v>
      </c>
      <c r="B124" s="313" t="s">
        <v>1965</v>
      </c>
      <c r="C124" s="646">
        <v>13</v>
      </c>
      <c r="D124" s="646">
        <v>13</v>
      </c>
      <c r="E124" s="675">
        <f t="shared" si="5"/>
        <v>100</v>
      </c>
      <c r="F124" s="647">
        <v>14</v>
      </c>
      <c r="G124" s="647">
        <v>11</v>
      </c>
      <c r="H124" s="675">
        <f t="shared" si="16"/>
        <v>78.571428571428569</v>
      </c>
      <c r="I124" s="648">
        <f t="shared" si="17"/>
        <v>27</v>
      </c>
      <c r="J124" s="696">
        <f t="shared" si="17"/>
        <v>24</v>
      </c>
      <c r="K124" s="665">
        <f t="shared" si="18"/>
        <v>88.888888888888886</v>
      </c>
      <c r="L124" s="943"/>
      <c r="M124" s="100"/>
      <c r="N124" s="943"/>
      <c r="O124" s="100"/>
    </row>
    <row r="125" spans="1:15" ht="38.25">
      <c r="A125" s="312" t="s">
        <v>1647</v>
      </c>
      <c r="B125" s="313" t="s">
        <v>4279</v>
      </c>
      <c r="C125" s="646">
        <v>16</v>
      </c>
      <c r="D125" s="646">
        <v>27</v>
      </c>
      <c r="E125" s="675">
        <f t="shared" si="5"/>
        <v>168.75</v>
      </c>
      <c r="F125" s="647">
        <v>823</v>
      </c>
      <c r="G125" s="647">
        <v>565</v>
      </c>
      <c r="H125" s="675">
        <f t="shared" si="16"/>
        <v>68.651275820170113</v>
      </c>
      <c r="I125" s="648">
        <f t="shared" si="17"/>
        <v>839</v>
      </c>
      <c r="J125" s="696">
        <f t="shared" si="17"/>
        <v>592</v>
      </c>
      <c r="K125" s="665">
        <f t="shared" si="18"/>
        <v>70.560190703218112</v>
      </c>
      <c r="L125" s="943"/>
      <c r="M125" s="100"/>
      <c r="N125" s="943"/>
      <c r="O125" s="100"/>
    </row>
    <row r="126" spans="1:15" ht="25.5">
      <c r="A126" s="312" t="s">
        <v>4184</v>
      </c>
      <c r="B126" s="313" t="s">
        <v>4280</v>
      </c>
      <c r="C126" s="646">
        <v>22</v>
      </c>
      <c r="D126" s="646">
        <v>75</v>
      </c>
      <c r="E126" s="675">
        <f t="shared" si="5"/>
        <v>340.90909090909093</v>
      </c>
      <c r="F126" s="647">
        <v>2456</v>
      </c>
      <c r="G126" s="647">
        <v>1496</v>
      </c>
      <c r="H126" s="675">
        <f t="shared" si="16"/>
        <v>60.912052117263848</v>
      </c>
      <c r="I126" s="648">
        <f t="shared" ref="I126:J157" si="19">C126+F126</f>
        <v>2478</v>
      </c>
      <c r="J126" s="696">
        <f t="shared" si="19"/>
        <v>1571</v>
      </c>
      <c r="K126" s="665">
        <f t="shared" si="18"/>
        <v>63.397901533494746</v>
      </c>
      <c r="L126" s="943"/>
      <c r="M126" s="100"/>
      <c r="N126" s="943"/>
      <c r="O126" s="100"/>
    </row>
    <row r="127" spans="1:15" ht="25.5">
      <c r="A127" s="312" t="s">
        <v>4186</v>
      </c>
      <c r="B127" s="313" t="s">
        <v>4187</v>
      </c>
      <c r="C127" s="646">
        <v>36</v>
      </c>
      <c r="D127" s="646">
        <v>75</v>
      </c>
      <c r="E127" s="675">
        <f t="shared" si="5"/>
        <v>208.33333333333334</v>
      </c>
      <c r="F127" s="647">
        <v>769</v>
      </c>
      <c r="G127" s="647">
        <v>459</v>
      </c>
      <c r="H127" s="675">
        <f t="shared" si="16"/>
        <v>59.687906371911566</v>
      </c>
      <c r="I127" s="648">
        <f t="shared" si="19"/>
        <v>805</v>
      </c>
      <c r="J127" s="696">
        <f t="shared" si="19"/>
        <v>534</v>
      </c>
      <c r="K127" s="665">
        <f t="shared" si="18"/>
        <v>66.33540372670808</v>
      </c>
      <c r="L127" s="943"/>
      <c r="M127" s="100"/>
      <c r="N127" s="943"/>
      <c r="O127" s="100"/>
    </row>
    <row r="128" spans="1:15" ht="25.5">
      <c r="A128" s="312" t="s">
        <v>1649</v>
      </c>
      <c r="B128" s="313" t="s">
        <v>524</v>
      </c>
      <c r="C128" s="646">
        <v>13</v>
      </c>
      <c r="D128" s="646">
        <v>1</v>
      </c>
      <c r="E128" s="675">
        <f t="shared" si="5"/>
        <v>7.6923076923076925</v>
      </c>
      <c r="F128" s="647">
        <v>2</v>
      </c>
      <c r="G128" s="647">
        <v>3</v>
      </c>
      <c r="H128" s="675">
        <f t="shared" si="16"/>
        <v>150</v>
      </c>
      <c r="I128" s="648">
        <f t="shared" si="19"/>
        <v>15</v>
      </c>
      <c r="J128" s="696">
        <f t="shared" si="19"/>
        <v>4</v>
      </c>
      <c r="K128" s="665">
        <f t="shared" si="18"/>
        <v>26.666666666666668</v>
      </c>
      <c r="L128" s="943"/>
      <c r="M128" s="100"/>
      <c r="N128" s="943"/>
      <c r="O128" s="100"/>
    </row>
    <row r="129" spans="1:15">
      <c r="A129" s="312" t="s">
        <v>3573</v>
      </c>
      <c r="B129" s="313" t="s">
        <v>3574</v>
      </c>
      <c r="C129" s="646">
        <v>2</v>
      </c>
      <c r="D129" s="646"/>
      <c r="E129" s="675">
        <f t="shared" si="5"/>
        <v>0</v>
      </c>
      <c r="F129" s="647"/>
      <c r="G129" s="647">
        <v>1</v>
      </c>
      <c r="H129" s="675" t="e">
        <f t="shared" si="16"/>
        <v>#DIV/0!</v>
      </c>
      <c r="I129" s="648">
        <f t="shared" si="19"/>
        <v>2</v>
      </c>
      <c r="J129" s="696">
        <f t="shared" si="19"/>
        <v>1</v>
      </c>
      <c r="K129" s="665">
        <f t="shared" si="18"/>
        <v>50</v>
      </c>
      <c r="L129" s="943"/>
      <c r="M129" s="100"/>
      <c r="N129" s="943"/>
      <c r="O129" s="100"/>
    </row>
    <row r="130" spans="1:15">
      <c r="A130" s="312" t="s">
        <v>3575</v>
      </c>
      <c r="B130" s="313" t="s">
        <v>3576</v>
      </c>
      <c r="C130" s="646">
        <v>12</v>
      </c>
      <c r="D130" s="646">
        <v>4</v>
      </c>
      <c r="E130" s="675">
        <f t="shared" si="5"/>
        <v>33.333333333333329</v>
      </c>
      <c r="F130" s="647">
        <v>12</v>
      </c>
      <c r="G130" s="647">
        <v>2</v>
      </c>
      <c r="H130" s="675">
        <f t="shared" si="16"/>
        <v>16.666666666666664</v>
      </c>
      <c r="I130" s="648">
        <f t="shared" si="19"/>
        <v>24</v>
      </c>
      <c r="J130" s="696">
        <f t="shared" si="19"/>
        <v>6</v>
      </c>
      <c r="K130" s="665">
        <f t="shared" si="18"/>
        <v>25</v>
      </c>
      <c r="L130" s="943"/>
      <c r="M130" s="100"/>
      <c r="N130" s="943"/>
      <c r="O130" s="100"/>
    </row>
    <row r="131" spans="1:15">
      <c r="A131" s="316" t="s">
        <v>3577</v>
      </c>
      <c r="B131" s="802" t="s">
        <v>3578</v>
      </c>
      <c r="C131" s="646">
        <v>2</v>
      </c>
      <c r="D131" s="646"/>
      <c r="E131" s="675">
        <f t="shared" si="5"/>
        <v>0</v>
      </c>
      <c r="F131" s="646"/>
      <c r="G131" s="646"/>
      <c r="H131" s="675" t="e">
        <f t="shared" si="16"/>
        <v>#DIV/0!</v>
      </c>
      <c r="I131" s="648">
        <f t="shared" si="19"/>
        <v>2</v>
      </c>
      <c r="J131" s="696">
        <f t="shared" si="19"/>
        <v>0</v>
      </c>
      <c r="K131" s="665">
        <f t="shared" si="18"/>
        <v>0</v>
      </c>
      <c r="L131" s="943"/>
      <c r="M131" s="100"/>
      <c r="N131" s="943"/>
      <c r="O131" s="100"/>
    </row>
    <row r="132" spans="1:15">
      <c r="A132" s="793" t="s">
        <v>531</v>
      </c>
      <c r="B132" s="792" t="s">
        <v>532</v>
      </c>
      <c r="C132" s="646">
        <v>31</v>
      </c>
      <c r="D132" s="646">
        <v>86</v>
      </c>
      <c r="E132" s="675">
        <f t="shared" si="5"/>
        <v>277.41935483870969</v>
      </c>
      <c r="F132" s="646">
        <v>958</v>
      </c>
      <c r="G132" s="646">
        <v>694</v>
      </c>
      <c r="H132" s="675">
        <f t="shared" si="16"/>
        <v>72.442588726513563</v>
      </c>
      <c r="I132" s="648">
        <f t="shared" si="19"/>
        <v>989</v>
      </c>
      <c r="J132" s="696">
        <f t="shared" si="19"/>
        <v>780</v>
      </c>
      <c r="K132" s="665">
        <f t="shared" si="18"/>
        <v>78.867542972699695</v>
      </c>
      <c r="L132" s="943"/>
      <c r="M132" s="100"/>
      <c r="N132" s="943"/>
      <c r="O132" s="100"/>
    </row>
    <row r="133" spans="1:15" ht="25.5">
      <c r="A133" s="793" t="s">
        <v>2585</v>
      </c>
      <c r="B133" s="313" t="s">
        <v>1982</v>
      </c>
      <c r="C133" s="646"/>
      <c r="D133" s="646">
        <v>27</v>
      </c>
      <c r="E133" s="675" t="e">
        <f t="shared" si="5"/>
        <v>#DIV/0!</v>
      </c>
      <c r="F133" s="646">
        <v>35</v>
      </c>
      <c r="G133" s="646">
        <v>18</v>
      </c>
      <c r="H133" s="675">
        <f t="shared" si="16"/>
        <v>51.428571428571423</v>
      </c>
      <c r="I133" s="648">
        <f t="shared" si="19"/>
        <v>35</v>
      </c>
      <c r="J133" s="696">
        <f t="shared" si="19"/>
        <v>45</v>
      </c>
      <c r="K133" s="665">
        <f t="shared" si="18"/>
        <v>128.57142857142858</v>
      </c>
      <c r="L133" s="943"/>
      <c r="M133" s="100"/>
      <c r="N133" s="943"/>
      <c r="O133" s="100"/>
    </row>
    <row r="134" spans="1:15" ht="25.5">
      <c r="A134" s="793" t="s">
        <v>3582</v>
      </c>
      <c r="B134" s="792" t="s">
        <v>3583</v>
      </c>
      <c r="C134" s="646">
        <v>1</v>
      </c>
      <c r="D134" s="646"/>
      <c r="E134" s="675">
        <f t="shared" si="5"/>
        <v>0</v>
      </c>
      <c r="F134" s="646">
        <v>1</v>
      </c>
      <c r="G134" s="646">
        <v>1</v>
      </c>
      <c r="H134" s="675">
        <f t="shared" si="16"/>
        <v>100</v>
      </c>
      <c r="I134" s="648">
        <f t="shared" si="19"/>
        <v>2</v>
      </c>
      <c r="J134" s="696">
        <f t="shared" si="19"/>
        <v>1</v>
      </c>
      <c r="K134" s="665">
        <f t="shared" si="18"/>
        <v>50</v>
      </c>
      <c r="L134" s="943"/>
      <c r="M134" s="100"/>
      <c r="N134" s="943"/>
      <c r="O134" s="100"/>
    </row>
    <row r="135" spans="1:15" s="254" customFormat="1">
      <c r="A135" s="793" t="s">
        <v>2724</v>
      </c>
      <c r="B135" s="792" t="s">
        <v>3584</v>
      </c>
      <c r="C135" s="646"/>
      <c r="D135" s="646">
        <v>1</v>
      </c>
      <c r="E135" s="675" t="e">
        <f t="shared" si="5"/>
        <v>#DIV/0!</v>
      </c>
      <c r="F135" s="646">
        <v>2</v>
      </c>
      <c r="G135" s="646"/>
      <c r="H135" s="675">
        <f t="shared" si="16"/>
        <v>0</v>
      </c>
      <c r="I135" s="648">
        <f t="shared" si="19"/>
        <v>2</v>
      </c>
      <c r="J135" s="696">
        <f t="shared" si="19"/>
        <v>1</v>
      </c>
      <c r="K135" s="665">
        <f t="shared" si="18"/>
        <v>50</v>
      </c>
      <c r="L135" s="943"/>
      <c r="M135" s="255"/>
      <c r="N135" s="945"/>
      <c r="O135" s="255"/>
    </row>
    <row r="136" spans="1:15">
      <c r="A136" s="793" t="s">
        <v>3585</v>
      </c>
      <c r="B136" s="792" t="s">
        <v>3586</v>
      </c>
      <c r="C136" s="646">
        <v>4</v>
      </c>
      <c r="D136" s="646">
        <v>1</v>
      </c>
      <c r="E136" s="675">
        <f t="shared" si="5"/>
        <v>25</v>
      </c>
      <c r="F136" s="646"/>
      <c r="G136" s="646"/>
      <c r="H136" s="675" t="e">
        <f t="shared" si="16"/>
        <v>#DIV/0!</v>
      </c>
      <c r="I136" s="648">
        <f t="shared" si="19"/>
        <v>4</v>
      </c>
      <c r="J136" s="696">
        <f t="shared" si="19"/>
        <v>1</v>
      </c>
      <c r="K136" s="665">
        <f t="shared" si="18"/>
        <v>25</v>
      </c>
      <c r="L136" s="943"/>
      <c r="M136" s="100"/>
      <c r="N136" s="943"/>
      <c r="O136" s="100"/>
    </row>
    <row r="137" spans="1:15">
      <c r="A137" s="793" t="s">
        <v>4171</v>
      </c>
      <c r="B137" s="792" t="s">
        <v>4172</v>
      </c>
      <c r="C137" s="646">
        <v>8</v>
      </c>
      <c r="D137" s="646">
        <v>16</v>
      </c>
      <c r="E137" s="675">
        <f t="shared" si="5"/>
        <v>200</v>
      </c>
      <c r="F137" s="646">
        <v>15</v>
      </c>
      <c r="G137" s="646">
        <v>7</v>
      </c>
      <c r="H137" s="675">
        <f t="shared" si="16"/>
        <v>46.666666666666664</v>
      </c>
      <c r="I137" s="648">
        <f t="shared" si="19"/>
        <v>23</v>
      </c>
      <c r="J137" s="696">
        <f t="shared" si="19"/>
        <v>23</v>
      </c>
      <c r="K137" s="665">
        <f t="shared" si="18"/>
        <v>100</v>
      </c>
      <c r="L137" s="943"/>
      <c r="M137" s="100"/>
      <c r="N137" s="943"/>
      <c r="O137" s="100"/>
    </row>
    <row r="138" spans="1:15">
      <c r="A138" s="793" t="s">
        <v>4297</v>
      </c>
      <c r="B138" s="792" t="s">
        <v>1953</v>
      </c>
      <c r="C138" s="646">
        <v>10</v>
      </c>
      <c r="D138" s="646">
        <v>20</v>
      </c>
      <c r="E138" s="675">
        <f t="shared" si="5"/>
        <v>200</v>
      </c>
      <c r="F138" s="646">
        <v>14</v>
      </c>
      <c r="G138" s="646">
        <v>9</v>
      </c>
      <c r="H138" s="675">
        <f t="shared" si="16"/>
        <v>64.285714285714292</v>
      </c>
      <c r="I138" s="648">
        <f t="shared" si="19"/>
        <v>24</v>
      </c>
      <c r="J138" s="696">
        <f t="shared" si="19"/>
        <v>29</v>
      </c>
      <c r="K138" s="665">
        <f t="shared" si="18"/>
        <v>120.83333333333333</v>
      </c>
      <c r="L138" s="943"/>
      <c r="M138" s="100"/>
      <c r="N138" s="943"/>
      <c r="O138" s="100"/>
    </row>
    <row r="139" spans="1:15">
      <c r="A139" s="793" t="s">
        <v>525</v>
      </c>
      <c r="B139" s="792" t="s">
        <v>3587</v>
      </c>
      <c r="C139" s="646">
        <v>24</v>
      </c>
      <c r="D139" s="646">
        <v>88</v>
      </c>
      <c r="E139" s="675">
        <f t="shared" si="5"/>
        <v>366.66666666666663</v>
      </c>
      <c r="F139" s="646">
        <v>1727</v>
      </c>
      <c r="G139" s="646">
        <v>1379</v>
      </c>
      <c r="H139" s="675">
        <f t="shared" si="16"/>
        <v>79.849449913144184</v>
      </c>
      <c r="I139" s="648">
        <f t="shared" si="19"/>
        <v>1751</v>
      </c>
      <c r="J139" s="696">
        <f t="shared" si="19"/>
        <v>1467</v>
      </c>
      <c r="K139" s="665">
        <f t="shared" si="18"/>
        <v>83.780696744717304</v>
      </c>
      <c r="L139" s="943"/>
      <c r="M139" s="100"/>
      <c r="N139" s="943"/>
      <c r="O139" s="100"/>
    </row>
    <row r="140" spans="1:15" ht="25.5">
      <c r="A140" s="793" t="s">
        <v>527</v>
      </c>
      <c r="B140" s="792" t="s">
        <v>3588</v>
      </c>
      <c r="C140" s="646">
        <v>28</v>
      </c>
      <c r="D140" s="646">
        <v>46</v>
      </c>
      <c r="E140" s="675">
        <f t="shared" si="5"/>
        <v>164.28571428571428</v>
      </c>
      <c r="F140" s="676">
        <v>1338</v>
      </c>
      <c r="G140" s="676">
        <v>838</v>
      </c>
      <c r="H140" s="675">
        <f t="shared" si="16"/>
        <v>62.630792227204779</v>
      </c>
      <c r="I140" s="648">
        <f t="shared" si="19"/>
        <v>1366</v>
      </c>
      <c r="J140" s="696">
        <f t="shared" si="19"/>
        <v>884</v>
      </c>
      <c r="K140" s="665">
        <f t="shared" si="18"/>
        <v>64.71449487554905</v>
      </c>
      <c r="L140" s="943"/>
      <c r="M140" s="100"/>
      <c r="N140" s="943"/>
      <c r="O140" s="100"/>
    </row>
    <row r="141" spans="1:15">
      <c r="A141" s="312" t="s">
        <v>536</v>
      </c>
      <c r="B141" s="313" t="s">
        <v>537</v>
      </c>
      <c r="C141" s="646">
        <v>2</v>
      </c>
      <c r="D141" s="646">
        <v>12</v>
      </c>
      <c r="E141" s="675">
        <f t="shared" si="5"/>
        <v>600</v>
      </c>
      <c r="F141" s="646">
        <v>657</v>
      </c>
      <c r="G141" s="646">
        <v>508</v>
      </c>
      <c r="H141" s="675">
        <f t="shared" si="16"/>
        <v>77.32115677321157</v>
      </c>
      <c r="I141" s="648">
        <f t="shared" si="19"/>
        <v>659</v>
      </c>
      <c r="J141" s="696">
        <f t="shared" si="19"/>
        <v>520</v>
      </c>
      <c r="K141" s="665">
        <f t="shared" si="18"/>
        <v>78.907435508345984</v>
      </c>
      <c r="L141" s="943"/>
      <c r="M141" s="100"/>
      <c r="N141" s="943"/>
      <c r="O141" s="100"/>
    </row>
    <row r="142" spans="1:15" ht="25.5">
      <c r="A142" s="312" t="s">
        <v>2585</v>
      </c>
      <c r="B142" s="313" t="s">
        <v>1982</v>
      </c>
      <c r="C142" s="646">
        <v>30</v>
      </c>
      <c r="D142" s="646"/>
      <c r="E142" s="675">
        <f t="shared" si="5"/>
        <v>0</v>
      </c>
      <c r="F142" s="646"/>
      <c r="G142" s="646"/>
      <c r="H142" s="675" t="e">
        <f t="shared" si="16"/>
        <v>#DIV/0!</v>
      </c>
      <c r="I142" s="648">
        <f t="shared" si="19"/>
        <v>30</v>
      </c>
      <c r="J142" s="696">
        <f t="shared" si="19"/>
        <v>0</v>
      </c>
      <c r="K142" s="665">
        <f t="shared" si="18"/>
        <v>0</v>
      </c>
      <c r="L142" s="943"/>
      <c r="M142" s="100"/>
      <c r="N142" s="943"/>
      <c r="O142" s="100"/>
    </row>
    <row r="143" spans="1:15">
      <c r="A143" s="793" t="s">
        <v>3067</v>
      </c>
      <c r="B143" s="792" t="s">
        <v>2587</v>
      </c>
      <c r="C143" s="646"/>
      <c r="D143" s="646"/>
      <c r="E143" s="675" t="e">
        <f t="shared" si="5"/>
        <v>#DIV/0!</v>
      </c>
      <c r="F143" s="646">
        <v>8</v>
      </c>
      <c r="G143" s="646">
        <v>3</v>
      </c>
      <c r="H143" s="675">
        <f t="shared" si="16"/>
        <v>37.5</v>
      </c>
      <c r="I143" s="648">
        <f t="shared" si="19"/>
        <v>8</v>
      </c>
      <c r="J143" s="696">
        <f t="shared" si="19"/>
        <v>3</v>
      </c>
      <c r="K143" s="665">
        <f t="shared" si="18"/>
        <v>37.5</v>
      </c>
      <c r="L143" s="943"/>
      <c r="M143" s="100"/>
      <c r="N143" s="943"/>
      <c r="O143" s="100"/>
    </row>
    <row r="144" spans="1:15">
      <c r="A144" s="793" t="s">
        <v>1983</v>
      </c>
      <c r="B144" s="792" t="s">
        <v>1984</v>
      </c>
      <c r="C144" s="646">
        <v>3</v>
      </c>
      <c r="D144" s="646"/>
      <c r="E144" s="675">
        <f t="shared" si="5"/>
        <v>0</v>
      </c>
      <c r="F144" s="646">
        <v>2</v>
      </c>
      <c r="G144" s="646">
        <v>2</v>
      </c>
      <c r="H144" s="675">
        <f t="shared" si="16"/>
        <v>100</v>
      </c>
      <c r="I144" s="648">
        <f t="shared" si="19"/>
        <v>5</v>
      </c>
      <c r="J144" s="696">
        <f t="shared" si="19"/>
        <v>2</v>
      </c>
      <c r="K144" s="665">
        <f t="shared" si="18"/>
        <v>40</v>
      </c>
      <c r="L144" s="943"/>
      <c r="M144" s="100"/>
      <c r="N144" s="943"/>
      <c r="O144" s="100"/>
    </row>
    <row r="145" spans="1:15">
      <c r="A145" s="793" t="s">
        <v>1856</v>
      </c>
      <c r="B145" s="792" t="s">
        <v>1857</v>
      </c>
      <c r="C145" s="646"/>
      <c r="D145" s="646"/>
      <c r="E145" s="675" t="e">
        <f t="shared" si="5"/>
        <v>#DIV/0!</v>
      </c>
      <c r="F145" s="646">
        <v>107</v>
      </c>
      <c r="G145" s="646">
        <v>13</v>
      </c>
      <c r="H145" s="675">
        <f t="shared" si="16"/>
        <v>12.149532710280374</v>
      </c>
      <c r="I145" s="648">
        <f t="shared" si="19"/>
        <v>107</v>
      </c>
      <c r="J145" s="696">
        <f t="shared" si="19"/>
        <v>13</v>
      </c>
      <c r="K145" s="665">
        <f t="shared" si="18"/>
        <v>12.149532710280374</v>
      </c>
      <c r="L145" s="943"/>
      <c r="M145" s="100"/>
      <c r="N145" s="943"/>
      <c r="O145" s="100"/>
    </row>
    <row r="146" spans="1:15">
      <c r="A146" s="312" t="s">
        <v>1858</v>
      </c>
      <c r="B146" s="313" t="s">
        <v>1843</v>
      </c>
      <c r="C146" s="646"/>
      <c r="D146" s="646"/>
      <c r="E146" s="675" t="e">
        <f t="shared" si="5"/>
        <v>#DIV/0!</v>
      </c>
      <c r="F146" s="646">
        <v>5</v>
      </c>
      <c r="G146" s="646">
        <v>34</v>
      </c>
      <c r="H146" s="675">
        <f t="shared" si="16"/>
        <v>680</v>
      </c>
      <c r="I146" s="648">
        <f t="shared" si="19"/>
        <v>5</v>
      </c>
      <c r="J146" s="696">
        <f t="shared" si="19"/>
        <v>34</v>
      </c>
      <c r="K146" s="665">
        <f t="shared" si="18"/>
        <v>680</v>
      </c>
      <c r="L146" s="943"/>
      <c r="M146" s="100"/>
      <c r="N146" s="943"/>
      <c r="O146" s="100"/>
    </row>
    <row r="147" spans="1:15" ht="25.5">
      <c r="A147" s="312" t="s">
        <v>4175</v>
      </c>
      <c r="B147" s="313" t="s">
        <v>3589</v>
      </c>
      <c r="C147" s="646"/>
      <c r="D147" s="646">
        <v>2</v>
      </c>
      <c r="E147" s="675" t="e">
        <f t="shared" si="5"/>
        <v>#DIV/0!</v>
      </c>
      <c r="F147" s="646">
        <v>119</v>
      </c>
      <c r="G147" s="646">
        <v>112</v>
      </c>
      <c r="H147" s="675">
        <f t="shared" si="16"/>
        <v>94.117647058823522</v>
      </c>
      <c r="I147" s="648">
        <f t="shared" si="19"/>
        <v>119</v>
      </c>
      <c r="J147" s="696">
        <f t="shared" si="19"/>
        <v>114</v>
      </c>
      <c r="K147" s="665">
        <f t="shared" si="18"/>
        <v>95.798319327731093</v>
      </c>
      <c r="L147" s="943"/>
      <c r="M147" s="100"/>
      <c r="N147" s="943"/>
      <c r="O147" s="100"/>
    </row>
    <row r="148" spans="1:15" ht="25.5">
      <c r="A148" s="793" t="s">
        <v>4188</v>
      </c>
      <c r="B148" s="792" t="s">
        <v>4189</v>
      </c>
      <c r="C148" s="646"/>
      <c r="D148" s="646"/>
      <c r="E148" s="675" t="e">
        <f t="shared" si="5"/>
        <v>#DIV/0!</v>
      </c>
      <c r="F148" s="646">
        <v>5</v>
      </c>
      <c r="G148" s="646">
        <v>27</v>
      </c>
      <c r="H148" s="675">
        <f t="shared" si="16"/>
        <v>540</v>
      </c>
      <c r="I148" s="648">
        <f t="shared" si="19"/>
        <v>5</v>
      </c>
      <c r="J148" s="696">
        <f t="shared" si="19"/>
        <v>27</v>
      </c>
      <c r="K148" s="665">
        <f t="shared" si="18"/>
        <v>540</v>
      </c>
      <c r="L148" s="943"/>
      <c r="M148" s="100"/>
      <c r="N148" s="943"/>
      <c r="O148" s="100"/>
    </row>
    <row r="149" spans="1:15" ht="25.5">
      <c r="A149" s="793" t="s">
        <v>4190</v>
      </c>
      <c r="B149" s="792" t="s">
        <v>3590</v>
      </c>
      <c r="C149" s="646">
        <v>1</v>
      </c>
      <c r="D149" s="646"/>
      <c r="E149" s="675">
        <f t="shared" si="5"/>
        <v>0</v>
      </c>
      <c r="F149" s="646">
        <v>37</v>
      </c>
      <c r="G149" s="646">
        <v>66</v>
      </c>
      <c r="H149" s="675">
        <f t="shared" si="16"/>
        <v>178.37837837837839</v>
      </c>
      <c r="I149" s="648">
        <f t="shared" si="19"/>
        <v>38</v>
      </c>
      <c r="J149" s="696">
        <f t="shared" si="19"/>
        <v>66</v>
      </c>
      <c r="K149" s="665">
        <f t="shared" si="18"/>
        <v>173.68421052631581</v>
      </c>
      <c r="L149" s="943"/>
      <c r="M149" s="100"/>
      <c r="N149" s="943"/>
      <c r="O149" s="100"/>
    </row>
    <row r="150" spans="1:15" ht="25.5">
      <c r="A150" s="793" t="s">
        <v>4194</v>
      </c>
      <c r="B150" s="792" t="s">
        <v>3591</v>
      </c>
      <c r="C150" s="646"/>
      <c r="D150" s="646"/>
      <c r="E150" s="675" t="e">
        <f t="shared" si="5"/>
        <v>#DIV/0!</v>
      </c>
      <c r="F150" s="646">
        <v>82</v>
      </c>
      <c r="G150" s="646">
        <v>43</v>
      </c>
      <c r="H150" s="675">
        <f t="shared" si="16"/>
        <v>52.439024390243901</v>
      </c>
      <c r="I150" s="648">
        <f t="shared" si="19"/>
        <v>82</v>
      </c>
      <c r="J150" s="696">
        <f t="shared" si="19"/>
        <v>43</v>
      </c>
      <c r="K150" s="665">
        <f t="shared" si="18"/>
        <v>52.439024390243901</v>
      </c>
      <c r="L150" s="943"/>
      <c r="M150" s="100"/>
      <c r="N150" s="943"/>
      <c r="O150" s="100"/>
    </row>
    <row r="151" spans="1:15">
      <c r="A151" s="312" t="s">
        <v>529</v>
      </c>
      <c r="B151" s="313" t="s">
        <v>530</v>
      </c>
      <c r="C151" s="646"/>
      <c r="D151" s="646"/>
      <c r="E151" s="675" t="e">
        <f t="shared" si="5"/>
        <v>#DIV/0!</v>
      </c>
      <c r="F151" s="646">
        <v>615</v>
      </c>
      <c r="G151" s="646">
        <v>498</v>
      </c>
      <c r="H151" s="675">
        <f t="shared" si="16"/>
        <v>80.975609756097569</v>
      </c>
      <c r="I151" s="648">
        <f t="shared" si="19"/>
        <v>615</v>
      </c>
      <c r="J151" s="696">
        <f t="shared" si="19"/>
        <v>498</v>
      </c>
      <c r="K151" s="665">
        <f t="shared" si="18"/>
        <v>80.975609756097569</v>
      </c>
      <c r="L151" s="943"/>
      <c r="M151" s="100"/>
      <c r="N151" s="943"/>
      <c r="O151" s="100"/>
    </row>
    <row r="152" spans="1:15">
      <c r="A152" s="793" t="s">
        <v>4200</v>
      </c>
      <c r="B152" s="313" t="s">
        <v>4368</v>
      </c>
      <c r="C152" s="646"/>
      <c r="D152" s="646"/>
      <c r="E152" s="675" t="e">
        <f t="shared" ref="E152:E264" si="20">SUM(D152/C152*100)</f>
        <v>#DIV/0!</v>
      </c>
      <c r="F152" s="646">
        <v>171</v>
      </c>
      <c r="G152" s="646">
        <v>38</v>
      </c>
      <c r="H152" s="675">
        <f t="shared" si="16"/>
        <v>22.222222222222221</v>
      </c>
      <c r="I152" s="648">
        <f t="shared" si="19"/>
        <v>171</v>
      </c>
      <c r="J152" s="696">
        <f t="shared" si="19"/>
        <v>38</v>
      </c>
      <c r="K152" s="665">
        <f t="shared" si="18"/>
        <v>22.222222222222221</v>
      </c>
      <c r="L152" s="943"/>
      <c r="M152" s="100"/>
      <c r="N152" s="943"/>
      <c r="O152" s="100"/>
    </row>
    <row r="153" spans="1:15" ht="25.5">
      <c r="A153" s="312" t="s">
        <v>4201</v>
      </c>
      <c r="B153" s="313" t="s">
        <v>4370</v>
      </c>
      <c r="C153" s="646"/>
      <c r="D153" s="646">
        <v>3</v>
      </c>
      <c r="E153" s="675" t="e">
        <f t="shared" si="20"/>
        <v>#DIV/0!</v>
      </c>
      <c r="F153" s="646">
        <v>2343</v>
      </c>
      <c r="G153" s="646">
        <v>805</v>
      </c>
      <c r="H153" s="675">
        <f t="shared" si="16"/>
        <v>34.357661118224499</v>
      </c>
      <c r="I153" s="648">
        <f t="shared" si="19"/>
        <v>2343</v>
      </c>
      <c r="J153" s="696">
        <f t="shared" si="19"/>
        <v>808</v>
      </c>
      <c r="K153" s="665">
        <f t="shared" si="18"/>
        <v>34.485702091335895</v>
      </c>
      <c r="L153" s="943"/>
      <c r="M153" s="100"/>
      <c r="N153" s="943"/>
      <c r="O153" s="100"/>
    </row>
    <row r="154" spans="1:15" ht="25.5">
      <c r="A154" s="312" t="s">
        <v>723</v>
      </c>
      <c r="B154" s="313" t="s">
        <v>4891</v>
      </c>
      <c r="C154" s="646">
        <v>1</v>
      </c>
      <c r="D154" s="646"/>
      <c r="E154" s="675">
        <f t="shared" si="20"/>
        <v>0</v>
      </c>
      <c r="F154" s="646">
        <v>358</v>
      </c>
      <c r="G154" s="646">
        <v>77</v>
      </c>
      <c r="H154" s="675">
        <f t="shared" si="16"/>
        <v>21.508379888268156</v>
      </c>
      <c r="I154" s="648">
        <f t="shared" si="19"/>
        <v>359</v>
      </c>
      <c r="J154" s="696">
        <f t="shared" si="19"/>
        <v>77</v>
      </c>
      <c r="K154" s="665">
        <f t="shared" si="18"/>
        <v>21.448467966573816</v>
      </c>
      <c r="L154" s="943"/>
      <c r="M154" s="100"/>
      <c r="N154" s="943"/>
      <c r="O154" s="100"/>
    </row>
    <row r="155" spans="1:15">
      <c r="A155" s="312" t="s">
        <v>4203</v>
      </c>
      <c r="B155" s="313" t="s">
        <v>2809</v>
      </c>
      <c r="C155" s="646"/>
      <c r="D155" s="646"/>
      <c r="E155" s="675" t="e">
        <f t="shared" si="20"/>
        <v>#DIV/0!</v>
      </c>
      <c r="F155" s="646">
        <v>40</v>
      </c>
      <c r="G155" s="646">
        <v>7</v>
      </c>
      <c r="H155" s="675">
        <f t="shared" si="16"/>
        <v>17.5</v>
      </c>
      <c r="I155" s="648">
        <f t="shared" si="19"/>
        <v>40</v>
      </c>
      <c r="J155" s="696">
        <f t="shared" si="19"/>
        <v>7</v>
      </c>
      <c r="K155" s="665">
        <f t="shared" si="18"/>
        <v>17.5</v>
      </c>
      <c r="L155" s="943"/>
      <c r="M155" s="100"/>
      <c r="N155" s="943"/>
      <c r="O155" s="100"/>
    </row>
    <row r="156" spans="1:15" ht="25.5">
      <c r="A156" s="793" t="s">
        <v>106</v>
      </c>
      <c r="B156" s="802" t="s">
        <v>1075</v>
      </c>
      <c r="C156" s="646">
        <v>1</v>
      </c>
      <c r="D156" s="646">
        <v>4</v>
      </c>
      <c r="E156" s="675">
        <f t="shared" si="20"/>
        <v>400</v>
      </c>
      <c r="F156" s="646"/>
      <c r="G156" s="646"/>
      <c r="H156" s="675" t="e">
        <f t="shared" si="16"/>
        <v>#DIV/0!</v>
      </c>
      <c r="I156" s="648">
        <f t="shared" si="19"/>
        <v>1</v>
      </c>
      <c r="J156" s="696">
        <f t="shared" si="19"/>
        <v>4</v>
      </c>
      <c r="K156" s="665">
        <f t="shared" si="18"/>
        <v>400</v>
      </c>
      <c r="L156" s="943"/>
      <c r="M156" s="100"/>
      <c r="N156" s="943"/>
      <c r="O156" s="100"/>
    </row>
    <row r="157" spans="1:15" ht="25.5">
      <c r="A157" s="793" t="s">
        <v>3592</v>
      </c>
      <c r="B157" s="802" t="s">
        <v>3593</v>
      </c>
      <c r="C157" s="646">
        <v>2</v>
      </c>
      <c r="D157" s="646"/>
      <c r="E157" s="675">
        <f t="shared" si="20"/>
        <v>0</v>
      </c>
      <c r="F157" s="646"/>
      <c r="G157" s="646">
        <v>7</v>
      </c>
      <c r="H157" s="675" t="e">
        <f t="shared" si="16"/>
        <v>#DIV/0!</v>
      </c>
      <c r="I157" s="648">
        <f t="shared" si="19"/>
        <v>2</v>
      </c>
      <c r="J157" s="696">
        <f t="shared" si="19"/>
        <v>7</v>
      </c>
      <c r="K157" s="665">
        <f t="shared" si="18"/>
        <v>350</v>
      </c>
      <c r="L157" s="943"/>
      <c r="M157" s="100"/>
      <c r="N157" s="943"/>
      <c r="O157" s="100"/>
    </row>
    <row r="158" spans="1:15">
      <c r="A158" s="793" t="s">
        <v>3594</v>
      </c>
      <c r="B158" s="802" t="s">
        <v>3595</v>
      </c>
      <c r="C158" s="646">
        <v>1</v>
      </c>
      <c r="D158" s="646"/>
      <c r="E158" s="675">
        <f t="shared" si="20"/>
        <v>0</v>
      </c>
      <c r="F158" s="646">
        <v>29</v>
      </c>
      <c r="G158" s="646"/>
      <c r="H158" s="675">
        <f t="shared" ref="H158:H264" si="21">SUM(G158/F158*100)</f>
        <v>0</v>
      </c>
      <c r="I158" s="648">
        <f t="shared" ref="I158:J250" si="22">C158+F158</f>
        <v>30</v>
      </c>
      <c r="J158" s="696">
        <f t="shared" si="22"/>
        <v>0</v>
      </c>
      <c r="K158" s="665">
        <f t="shared" ref="K158:K264" si="23">SUM(J158/I158*100)</f>
        <v>0</v>
      </c>
      <c r="L158" s="943"/>
      <c r="M158" s="100"/>
      <c r="N158" s="943"/>
      <c r="O158" s="100"/>
    </row>
    <row r="159" spans="1:15">
      <c r="A159" s="793" t="s">
        <v>3596</v>
      </c>
      <c r="B159" s="802" t="s">
        <v>4551</v>
      </c>
      <c r="C159" s="646">
        <v>1</v>
      </c>
      <c r="D159" s="646"/>
      <c r="E159" s="675">
        <f t="shared" si="20"/>
        <v>0</v>
      </c>
      <c r="F159" s="646"/>
      <c r="G159" s="646"/>
      <c r="H159" s="675" t="e">
        <f t="shared" si="21"/>
        <v>#DIV/0!</v>
      </c>
      <c r="I159" s="648">
        <f t="shared" si="22"/>
        <v>1</v>
      </c>
      <c r="J159" s="696">
        <f t="shared" si="22"/>
        <v>0</v>
      </c>
      <c r="K159" s="665">
        <f t="shared" si="23"/>
        <v>0</v>
      </c>
      <c r="L159" s="943"/>
      <c r="M159" s="100"/>
      <c r="N159" s="943"/>
      <c r="O159" s="100"/>
    </row>
    <row r="160" spans="1:15">
      <c r="A160" s="793" t="s">
        <v>4552</v>
      </c>
      <c r="B160" s="802" t="s">
        <v>4553</v>
      </c>
      <c r="C160" s="646">
        <v>2</v>
      </c>
      <c r="D160" s="646"/>
      <c r="E160" s="675">
        <f t="shared" si="20"/>
        <v>0</v>
      </c>
      <c r="F160" s="646">
        <v>1</v>
      </c>
      <c r="G160" s="646">
        <v>2</v>
      </c>
      <c r="H160" s="675">
        <f t="shared" si="21"/>
        <v>200</v>
      </c>
      <c r="I160" s="648">
        <f t="shared" si="22"/>
        <v>3</v>
      </c>
      <c r="J160" s="696">
        <f t="shared" si="22"/>
        <v>2</v>
      </c>
      <c r="K160" s="665">
        <f t="shared" si="23"/>
        <v>66.666666666666657</v>
      </c>
      <c r="L160" s="943"/>
      <c r="M160" s="100"/>
      <c r="N160" s="943"/>
      <c r="O160" s="100"/>
    </row>
    <row r="161" spans="1:15">
      <c r="A161" s="793" t="s">
        <v>4554</v>
      </c>
      <c r="B161" s="802" t="s">
        <v>4555</v>
      </c>
      <c r="C161" s="646">
        <v>2</v>
      </c>
      <c r="D161" s="646"/>
      <c r="E161" s="675">
        <f t="shared" si="20"/>
        <v>0</v>
      </c>
      <c r="F161" s="646"/>
      <c r="G161" s="646"/>
      <c r="H161" s="675" t="e">
        <f t="shared" si="21"/>
        <v>#DIV/0!</v>
      </c>
      <c r="I161" s="648">
        <f t="shared" si="22"/>
        <v>2</v>
      </c>
      <c r="J161" s="696">
        <f t="shared" si="22"/>
        <v>0</v>
      </c>
      <c r="K161" s="665">
        <f t="shared" si="23"/>
        <v>0</v>
      </c>
      <c r="L161" s="943"/>
      <c r="M161" s="100"/>
      <c r="N161" s="943"/>
      <c r="O161" s="100"/>
    </row>
    <row r="162" spans="1:15" ht="25.5">
      <c r="A162" s="793" t="s">
        <v>4556</v>
      </c>
      <c r="B162" s="802" t="s">
        <v>4557</v>
      </c>
      <c r="C162" s="646"/>
      <c r="D162" s="646"/>
      <c r="E162" s="675" t="e">
        <f t="shared" si="20"/>
        <v>#DIV/0!</v>
      </c>
      <c r="F162" s="646">
        <v>1</v>
      </c>
      <c r="G162" s="646"/>
      <c r="H162" s="675">
        <f t="shared" si="21"/>
        <v>0</v>
      </c>
      <c r="I162" s="648">
        <f t="shared" si="22"/>
        <v>1</v>
      </c>
      <c r="J162" s="696">
        <f t="shared" si="22"/>
        <v>0</v>
      </c>
      <c r="K162" s="665">
        <f t="shared" si="23"/>
        <v>0</v>
      </c>
      <c r="L162" s="943"/>
      <c r="M162" s="100"/>
      <c r="N162" s="943"/>
      <c r="O162" s="100"/>
    </row>
    <row r="163" spans="1:15">
      <c r="A163" s="793" t="s">
        <v>4558</v>
      </c>
      <c r="B163" s="802" t="s">
        <v>4559</v>
      </c>
      <c r="C163" s="646"/>
      <c r="D163" s="646"/>
      <c r="E163" s="675" t="e">
        <f t="shared" si="20"/>
        <v>#DIV/0!</v>
      </c>
      <c r="F163" s="646">
        <v>1</v>
      </c>
      <c r="G163" s="646"/>
      <c r="H163" s="675">
        <f t="shared" si="21"/>
        <v>0</v>
      </c>
      <c r="I163" s="648">
        <f t="shared" si="22"/>
        <v>1</v>
      </c>
      <c r="J163" s="696">
        <f t="shared" si="22"/>
        <v>0</v>
      </c>
      <c r="K163" s="665">
        <f t="shared" si="23"/>
        <v>0</v>
      </c>
      <c r="L163" s="943"/>
      <c r="M163" s="100"/>
      <c r="N163" s="943"/>
      <c r="O163" s="100"/>
    </row>
    <row r="164" spans="1:15" ht="25.5">
      <c r="A164" s="793" t="s">
        <v>108</v>
      </c>
      <c r="B164" s="802" t="s">
        <v>4102</v>
      </c>
      <c r="C164" s="646">
        <v>1</v>
      </c>
      <c r="D164" s="646">
        <v>1</v>
      </c>
      <c r="E164" s="675">
        <f t="shared" si="20"/>
        <v>100</v>
      </c>
      <c r="F164" s="646"/>
      <c r="G164" s="646"/>
      <c r="H164" s="675" t="e">
        <f t="shared" si="21"/>
        <v>#DIV/0!</v>
      </c>
      <c r="I164" s="648">
        <f t="shared" si="22"/>
        <v>1</v>
      </c>
      <c r="J164" s="696">
        <f t="shared" si="22"/>
        <v>1</v>
      </c>
      <c r="K164" s="665">
        <f t="shared" si="23"/>
        <v>100</v>
      </c>
      <c r="L164" s="943"/>
      <c r="M164" s="100"/>
      <c r="N164" s="943"/>
      <c r="O164" s="100"/>
    </row>
    <row r="165" spans="1:15">
      <c r="A165" s="793" t="s">
        <v>4104</v>
      </c>
      <c r="B165" s="802" t="s">
        <v>4105</v>
      </c>
      <c r="C165" s="646">
        <v>1</v>
      </c>
      <c r="D165" s="646"/>
      <c r="E165" s="675">
        <f t="shared" si="20"/>
        <v>0</v>
      </c>
      <c r="F165" s="646"/>
      <c r="G165" s="646"/>
      <c r="H165" s="675" t="e">
        <f t="shared" si="21"/>
        <v>#DIV/0!</v>
      </c>
      <c r="I165" s="648">
        <f t="shared" si="22"/>
        <v>1</v>
      </c>
      <c r="J165" s="696">
        <f t="shared" si="22"/>
        <v>0</v>
      </c>
      <c r="K165" s="665">
        <f t="shared" si="23"/>
        <v>0</v>
      </c>
      <c r="L165" s="100"/>
      <c r="M165" s="100"/>
      <c r="N165" s="100"/>
      <c r="O165" s="100"/>
    </row>
    <row r="166" spans="1:15">
      <c r="A166" s="793" t="s">
        <v>2569</v>
      </c>
      <c r="B166" s="802" t="s">
        <v>2570</v>
      </c>
      <c r="C166" s="646">
        <v>11</v>
      </c>
      <c r="D166" s="646"/>
      <c r="E166" s="675">
        <f t="shared" si="20"/>
        <v>0</v>
      </c>
      <c r="F166" s="646"/>
      <c r="G166" s="646">
        <v>1</v>
      </c>
      <c r="H166" s="675" t="e">
        <f t="shared" si="21"/>
        <v>#DIV/0!</v>
      </c>
      <c r="I166" s="648">
        <f t="shared" si="22"/>
        <v>11</v>
      </c>
      <c r="J166" s="696">
        <f t="shared" si="22"/>
        <v>1</v>
      </c>
      <c r="K166" s="665">
        <f t="shared" si="23"/>
        <v>9.0909090909090917</v>
      </c>
      <c r="L166" s="100"/>
      <c r="M166" s="100"/>
      <c r="N166" s="100"/>
      <c r="O166" s="100"/>
    </row>
    <row r="167" spans="1:15">
      <c r="A167" s="793" t="s">
        <v>2571</v>
      </c>
      <c r="B167" s="802" t="s">
        <v>4106</v>
      </c>
      <c r="C167" s="646">
        <v>11</v>
      </c>
      <c r="D167" s="646"/>
      <c r="E167" s="675">
        <f t="shared" si="20"/>
        <v>0</v>
      </c>
      <c r="F167" s="646"/>
      <c r="G167" s="646"/>
      <c r="H167" s="675" t="e">
        <f t="shared" si="21"/>
        <v>#DIV/0!</v>
      </c>
      <c r="I167" s="648">
        <f t="shared" si="22"/>
        <v>11</v>
      </c>
      <c r="J167" s="696">
        <f t="shared" si="22"/>
        <v>0</v>
      </c>
      <c r="K167" s="665">
        <f t="shared" si="23"/>
        <v>0</v>
      </c>
      <c r="L167" s="100"/>
      <c r="M167" s="100"/>
      <c r="N167" s="100"/>
      <c r="O167" s="100"/>
    </row>
    <row r="168" spans="1:15">
      <c r="A168" s="793" t="s">
        <v>2437</v>
      </c>
      <c r="B168" s="802" t="s">
        <v>4107</v>
      </c>
      <c r="C168" s="646"/>
      <c r="D168" s="646"/>
      <c r="E168" s="675" t="e">
        <f t="shared" si="20"/>
        <v>#DIV/0!</v>
      </c>
      <c r="F168" s="646">
        <v>11</v>
      </c>
      <c r="G168" s="646"/>
      <c r="H168" s="675">
        <f t="shared" si="21"/>
        <v>0</v>
      </c>
      <c r="I168" s="648">
        <f t="shared" si="22"/>
        <v>11</v>
      </c>
      <c r="J168" s="696">
        <f t="shared" si="22"/>
        <v>0</v>
      </c>
      <c r="K168" s="665">
        <f t="shared" si="23"/>
        <v>0</v>
      </c>
      <c r="L168" s="100"/>
      <c r="M168" s="100"/>
      <c r="N168" s="100"/>
      <c r="O168" s="100"/>
    </row>
    <row r="169" spans="1:15" ht="25.5">
      <c r="A169" s="793" t="s">
        <v>1245</v>
      </c>
      <c r="B169" s="802" t="s">
        <v>2565</v>
      </c>
      <c r="C169" s="646"/>
      <c r="D169" s="646"/>
      <c r="E169" s="675" t="e">
        <f t="shared" si="20"/>
        <v>#DIV/0!</v>
      </c>
      <c r="F169" s="646">
        <v>11</v>
      </c>
      <c r="G169" s="646"/>
      <c r="H169" s="675">
        <f t="shared" si="21"/>
        <v>0</v>
      </c>
      <c r="I169" s="648">
        <f t="shared" si="22"/>
        <v>11</v>
      </c>
      <c r="J169" s="696">
        <f t="shared" si="22"/>
        <v>0</v>
      </c>
      <c r="K169" s="665">
        <f t="shared" si="23"/>
        <v>0</v>
      </c>
      <c r="L169" s="100"/>
      <c r="M169" s="100"/>
      <c r="N169" s="100"/>
      <c r="O169" s="100"/>
    </row>
    <row r="170" spans="1:15" ht="25.5">
      <c r="A170" s="793" t="s">
        <v>3048</v>
      </c>
      <c r="B170" s="802" t="s">
        <v>4084</v>
      </c>
      <c r="C170" s="646"/>
      <c r="D170" s="646"/>
      <c r="E170" s="675" t="e">
        <f t="shared" si="20"/>
        <v>#DIV/0!</v>
      </c>
      <c r="F170" s="646">
        <v>1</v>
      </c>
      <c r="G170" s="646">
        <v>1</v>
      </c>
      <c r="H170" s="675">
        <f t="shared" si="21"/>
        <v>100</v>
      </c>
      <c r="I170" s="648">
        <f t="shared" si="22"/>
        <v>1</v>
      </c>
      <c r="J170" s="696">
        <f t="shared" si="22"/>
        <v>1</v>
      </c>
      <c r="K170" s="665">
        <f t="shared" si="23"/>
        <v>100</v>
      </c>
      <c r="L170" s="100"/>
      <c r="M170" s="100"/>
      <c r="N170" s="100"/>
      <c r="O170" s="100"/>
    </row>
    <row r="171" spans="1:15">
      <c r="A171" s="793" t="s">
        <v>1527</v>
      </c>
      <c r="B171" s="802" t="s">
        <v>4119</v>
      </c>
      <c r="C171" s="646"/>
      <c r="D171" s="646"/>
      <c r="E171" s="675" t="e">
        <f t="shared" si="20"/>
        <v>#DIV/0!</v>
      </c>
      <c r="F171" s="646">
        <v>1</v>
      </c>
      <c r="G171" s="646">
        <v>1</v>
      </c>
      <c r="H171" s="675">
        <f t="shared" si="21"/>
        <v>100</v>
      </c>
      <c r="I171" s="648">
        <f t="shared" si="22"/>
        <v>1</v>
      </c>
      <c r="J171" s="696">
        <f t="shared" si="22"/>
        <v>1</v>
      </c>
      <c r="K171" s="665">
        <f t="shared" si="23"/>
        <v>100</v>
      </c>
      <c r="L171" s="100"/>
      <c r="M171" s="100"/>
      <c r="N171" s="100"/>
      <c r="O171" s="100"/>
    </row>
    <row r="172" spans="1:15">
      <c r="A172" s="793" t="s">
        <v>2428</v>
      </c>
      <c r="B172" s="802" t="s">
        <v>2429</v>
      </c>
      <c r="C172" s="646"/>
      <c r="D172" s="646"/>
      <c r="E172" s="675" t="e">
        <f t="shared" si="20"/>
        <v>#DIV/0!</v>
      </c>
      <c r="F172" s="646">
        <v>1</v>
      </c>
      <c r="G172" s="646"/>
      <c r="H172" s="675">
        <f t="shared" si="21"/>
        <v>0</v>
      </c>
      <c r="I172" s="648">
        <f t="shared" si="22"/>
        <v>1</v>
      </c>
      <c r="J172" s="696">
        <f t="shared" si="22"/>
        <v>0</v>
      </c>
      <c r="K172" s="665">
        <f t="shared" si="23"/>
        <v>0</v>
      </c>
      <c r="L172" s="100"/>
      <c r="M172" s="100"/>
      <c r="N172" s="100"/>
      <c r="O172" s="100"/>
    </row>
    <row r="173" spans="1:15">
      <c r="A173" s="793" t="s">
        <v>2428</v>
      </c>
      <c r="B173" s="805" t="s">
        <v>287</v>
      </c>
      <c r="C173" s="646"/>
      <c r="D173" s="646"/>
      <c r="E173" s="675" t="e">
        <f t="shared" si="20"/>
        <v>#DIV/0!</v>
      </c>
      <c r="F173" s="646"/>
      <c r="G173" s="646"/>
      <c r="H173" s="675" t="e">
        <f t="shared" si="21"/>
        <v>#DIV/0!</v>
      </c>
      <c r="I173" s="648">
        <f t="shared" si="22"/>
        <v>0</v>
      </c>
      <c r="J173" s="696">
        <f t="shared" si="22"/>
        <v>0</v>
      </c>
      <c r="K173" s="665" t="e">
        <f t="shared" si="23"/>
        <v>#DIV/0!</v>
      </c>
      <c r="L173" s="100"/>
      <c r="M173" s="100"/>
      <c r="N173" s="100"/>
      <c r="O173" s="100"/>
    </row>
    <row r="174" spans="1:15">
      <c r="A174" s="793" t="s">
        <v>1162</v>
      </c>
      <c r="B174" s="802" t="s">
        <v>4118</v>
      </c>
      <c r="C174" s="646"/>
      <c r="D174" s="646"/>
      <c r="E174" s="675" t="e">
        <f t="shared" si="20"/>
        <v>#DIV/0!</v>
      </c>
      <c r="F174" s="646">
        <v>1</v>
      </c>
      <c r="G174" s="646"/>
      <c r="H174" s="675">
        <f t="shared" si="21"/>
        <v>0</v>
      </c>
      <c r="I174" s="648">
        <f t="shared" si="22"/>
        <v>1</v>
      </c>
      <c r="J174" s="696">
        <f t="shared" si="22"/>
        <v>0</v>
      </c>
      <c r="K174" s="665">
        <f t="shared" si="23"/>
        <v>0</v>
      </c>
      <c r="L174" s="100"/>
      <c r="M174" s="100"/>
      <c r="N174" s="100"/>
      <c r="O174" s="100"/>
    </row>
    <row r="175" spans="1:15" ht="25.5">
      <c r="A175" s="312" t="s">
        <v>122</v>
      </c>
      <c r="B175" s="313" t="s">
        <v>123</v>
      </c>
      <c r="C175" s="646"/>
      <c r="D175" s="646">
        <v>13</v>
      </c>
      <c r="E175" s="675" t="e">
        <f t="shared" si="20"/>
        <v>#DIV/0!</v>
      </c>
      <c r="F175" s="646"/>
      <c r="G175" s="646">
        <v>2</v>
      </c>
      <c r="H175" s="675" t="e">
        <f t="shared" si="21"/>
        <v>#DIV/0!</v>
      </c>
      <c r="I175" s="648">
        <f t="shared" si="22"/>
        <v>0</v>
      </c>
      <c r="J175" s="696">
        <f t="shared" si="22"/>
        <v>15</v>
      </c>
      <c r="K175" s="665" t="e">
        <f t="shared" si="23"/>
        <v>#DIV/0!</v>
      </c>
      <c r="L175" s="100"/>
      <c r="M175" s="100"/>
      <c r="N175" s="100"/>
      <c r="O175" s="100"/>
    </row>
    <row r="176" spans="1:15">
      <c r="A176" s="312" t="s">
        <v>126</v>
      </c>
      <c r="B176" s="313" t="s">
        <v>127</v>
      </c>
      <c r="C176" s="646"/>
      <c r="D176" s="646">
        <v>21</v>
      </c>
      <c r="E176" s="675" t="e">
        <f t="shared" si="20"/>
        <v>#DIV/0!</v>
      </c>
      <c r="F176" s="646"/>
      <c r="G176" s="646">
        <v>5</v>
      </c>
      <c r="H176" s="675" t="e">
        <f t="shared" si="21"/>
        <v>#DIV/0!</v>
      </c>
      <c r="I176" s="648">
        <f t="shared" si="22"/>
        <v>0</v>
      </c>
      <c r="J176" s="696">
        <f t="shared" si="22"/>
        <v>26</v>
      </c>
      <c r="K176" s="665" t="e">
        <f t="shared" si="23"/>
        <v>#DIV/0!</v>
      </c>
      <c r="L176" s="100"/>
      <c r="M176" s="100"/>
      <c r="N176" s="100"/>
      <c r="O176" s="100"/>
    </row>
    <row r="177" spans="1:15">
      <c r="A177" s="312" t="s">
        <v>966</v>
      </c>
      <c r="B177" s="313" t="s">
        <v>967</v>
      </c>
      <c r="C177" s="646"/>
      <c r="D177" s="646"/>
      <c r="E177" s="675" t="e">
        <f t="shared" si="20"/>
        <v>#DIV/0!</v>
      </c>
      <c r="F177" s="646"/>
      <c r="G177" s="646"/>
      <c r="H177" s="675" t="e">
        <f t="shared" si="21"/>
        <v>#DIV/0!</v>
      </c>
      <c r="I177" s="648">
        <f t="shared" si="22"/>
        <v>0</v>
      </c>
      <c r="J177" s="696">
        <f t="shared" si="22"/>
        <v>0</v>
      </c>
      <c r="K177" s="665" t="e">
        <f t="shared" si="23"/>
        <v>#DIV/0!</v>
      </c>
      <c r="L177" s="100"/>
      <c r="M177" s="100"/>
      <c r="N177" s="100"/>
      <c r="O177" s="100"/>
    </row>
    <row r="178" spans="1:15">
      <c r="A178" s="312" t="s">
        <v>968</v>
      </c>
      <c r="B178" s="313" t="s">
        <v>298</v>
      </c>
      <c r="C178" s="646"/>
      <c r="D178" s="646">
        <v>11</v>
      </c>
      <c r="E178" s="675" t="e">
        <f t="shared" si="20"/>
        <v>#DIV/0!</v>
      </c>
      <c r="F178" s="646"/>
      <c r="G178" s="646">
        <v>1</v>
      </c>
      <c r="H178" s="675" t="e">
        <f t="shared" si="21"/>
        <v>#DIV/0!</v>
      </c>
      <c r="I178" s="648">
        <f t="shared" si="22"/>
        <v>0</v>
      </c>
      <c r="J178" s="696">
        <f t="shared" si="22"/>
        <v>12</v>
      </c>
      <c r="K178" s="665" t="e">
        <f t="shared" si="23"/>
        <v>#DIV/0!</v>
      </c>
      <c r="L178" s="100"/>
      <c r="M178" s="100"/>
      <c r="N178" s="100"/>
      <c r="O178" s="100"/>
    </row>
    <row r="179" spans="1:15" ht="25.5">
      <c r="A179" s="312" t="s">
        <v>3555</v>
      </c>
      <c r="B179" s="313" t="s">
        <v>291</v>
      </c>
      <c r="C179" s="646"/>
      <c r="D179" s="646"/>
      <c r="E179" s="675" t="e">
        <f t="shared" si="20"/>
        <v>#DIV/0!</v>
      </c>
      <c r="F179" s="646"/>
      <c r="G179" s="646"/>
      <c r="H179" s="675" t="e">
        <f t="shared" si="21"/>
        <v>#DIV/0!</v>
      </c>
      <c r="I179" s="648">
        <f t="shared" si="22"/>
        <v>0</v>
      </c>
      <c r="J179" s="696">
        <f t="shared" si="22"/>
        <v>0</v>
      </c>
      <c r="K179" s="665" t="e">
        <f t="shared" si="23"/>
        <v>#DIV/0!</v>
      </c>
      <c r="L179" s="100"/>
      <c r="M179" s="100"/>
      <c r="N179" s="100"/>
      <c r="O179" s="100"/>
    </row>
    <row r="180" spans="1:15" ht="25.5">
      <c r="A180" s="312" t="s">
        <v>4267</v>
      </c>
      <c r="B180" s="313" t="s">
        <v>299</v>
      </c>
      <c r="C180" s="646"/>
      <c r="D180" s="646">
        <v>1</v>
      </c>
      <c r="E180" s="675" t="e">
        <f t="shared" si="20"/>
        <v>#DIV/0!</v>
      </c>
      <c r="F180" s="646"/>
      <c r="G180" s="646"/>
      <c r="H180" s="675" t="e">
        <f t="shared" si="21"/>
        <v>#DIV/0!</v>
      </c>
      <c r="I180" s="648">
        <f t="shared" si="22"/>
        <v>0</v>
      </c>
      <c r="J180" s="696">
        <f t="shared" si="22"/>
        <v>1</v>
      </c>
      <c r="K180" s="665" t="e">
        <f t="shared" si="23"/>
        <v>#DIV/0!</v>
      </c>
      <c r="L180" s="100"/>
      <c r="M180" s="100"/>
      <c r="N180" s="100"/>
      <c r="O180" s="100"/>
    </row>
    <row r="181" spans="1:15" ht="25.5">
      <c r="A181" s="312" t="s">
        <v>4186</v>
      </c>
      <c r="B181" s="313" t="s">
        <v>300</v>
      </c>
      <c r="C181" s="646"/>
      <c r="D181" s="646"/>
      <c r="E181" s="675" t="e">
        <f t="shared" si="20"/>
        <v>#DIV/0!</v>
      </c>
      <c r="F181" s="646"/>
      <c r="G181" s="646"/>
      <c r="H181" s="675" t="e">
        <f t="shared" si="21"/>
        <v>#DIV/0!</v>
      </c>
      <c r="I181" s="648">
        <f t="shared" si="22"/>
        <v>0</v>
      </c>
      <c r="J181" s="696">
        <f t="shared" si="22"/>
        <v>0</v>
      </c>
      <c r="K181" s="665" t="e">
        <f t="shared" si="23"/>
        <v>#DIV/0!</v>
      </c>
      <c r="L181" s="100"/>
      <c r="M181" s="100"/>
      <c r="N181" s="100"/>
      <c r="O181" s="100"/>
    </row>
    <row r="182" spans="1:15" ht="25.5">
      <c r="A182" s="312" t="s">
        <v>3001</v>
      </c>
      <c r="B182" s="313" t="s">
        <v>3002</v>
      </c>
      <c r="C182" s="646"/>
      <c r="D182" s="646"/>
      <c r="E182" s="675" t="e">
        <f t="shared" si="20"/>
        <v>#DIV/0!</v>
      </c>
      <c r="F182" s="646"/>
      <c r="G182" s="646">
        <v>1</v>
      </c>
      <c r="H182" s="675" t="e">
        <f t="shared" si="21"/>
        <v>#DIV/0!</v>
      </c>
      <c r="I182" s="648">
        <f t="shared" si="22"/>
        <v>0</v>
      </c>
      <c r="J182" s="696">
        <f t="shared" si="22"/>
        <v>1</v>
      </c>
      <c r="K182" s="665" t="e">
        <f t="shared" si="23"/>
        <v>#DIV/0!</v>
      </c>
      <c r="L182" s="100"/>
      <c r="M182" s="100"/>
      <c r="N182" s="100"/>
      <c r="O182" s="100"/>
    </row>
    <row r="183" spans="1:15">
      <c r="A183" s="312" t="s">
        <v>3063</v>
      </c>
      <c r="B183" s="313" t="s">
        <v>301</v>
      </c>
      <c r="C183" s="646"/>
      <c r="D183" s="646"/>
      <c r="E183" s="675" t="e">
        <f t="shared" si="20"/>
        <v>#DIV/0!</v>
      </c>
      <c r="F183" s="646"/>
      <c r="G183" s="646">
        <v>39</v>
      </c>
      <c r="H183" s="675" t="e">
        <f t="shared" si="21"/>
        <v>#DIV/0!</v>
      </c>
      <c r="I183" s="648">
        <f t="shared" si="22"/>
        <v>0</v>
      </c>
      <c r="J183" s="696">
        <f t="shared" si="22"/>
        <v>39</v>
      </c>
      <c r="K183" s="665" t="e">
        <f t="shared" si="23"/>
        <v>#DIV/0!</v>
      </c>
      <c r="L183" s="100"/>
      <c r="M183" s="100"/>
      <c r="N183" s="100"/>
      <c r="O183" s="100"/>
    </row>
    <row r="184" spans="1:15">
      <c r="A184" s="312" t="s">
        <v>721</v>
      </c>
      <c r="B184" s="313" t="s">
        <v>302</v>
      </c>
      <c r="C184" s="646"/>
      <c r="D184" s="646"/>
      <c r="E184" s="675" t="e">
        <f t="shared" si="20"/>
        <v>#DIV/0!</v>
      </c>
      <c r="F184" s="646"/>
      <c r="G184" s="646">
        <v>14</v>
      </c>
      <c r="H184" s="675" t="e">
        <f t="shared" si="21"/>
        <v>#DIV/0!</v>
      </c>
      <c r="I184" s="648">
        <f t="shared" si="22"/>
        <v>0</v>
      </c>
      <c r="J184" s="696">
        <f t="shared" si="22"/>
        <v>14</v>
      </c>
      <c r="K184" s="665" t="e">
        <f t="shared" si="23"/>
        <v>#DIV/0!</v>
      </c>
      <c r="L184" s="100"/>
      <c r="M184" s="100"/>
      <c r="N184" s="100"/>
      <c r="O184" s="100"/>
    </row>
    <row r="185" spans="1:15">
      <c r="A185" s="312" t="s">
        <v>296</v>
      </c>
      <c r="B185" s="313" t="s">
        <v>297</v>
      </c>
      <c r="C185" s="646"/>
      <c r="D185" s="646">
        <v>5</v>
      </c>
      <c r="E185" s="675" t="e">
        <f t="shared" si="20"/>
        <v>#DIV/0!</v>
      </c>
      <c r="F185" s="646"/>
      <c r="G185" s="646"/>
      <c r="H185" s="675" t="e">
        <f t="shared" si="21"/>
        <v>#DIV/0!</v>
      </c>
      <c r="I185" s="648">
        <f t="shared" si="22"/>
        <v>0</v>
      </c>
      <c r="J185" s="696">
        <f t="shared" si="22"/>
        <v>5</v>
      </c>
      <c r="K185" s="665" t="e">
        <f t="shared" si="23"/>
        <v>#DIV/0!</v>
      </c>
      <c r="L185" s="100"/>
      <c r="M185" s="100"/>
      <c r="N185" s="100"/>
      <c r="O185" s="100"/>
    </row>
    <row r="186" spans="1:15" ht="25.5">
      <c r="A186" s="312" t="s">
        <v>3546</v>
      </c>
      <c r="B186" s="313" t="s">
        <v>303</v>
      </c>
      <c r="C186" s="646"/>
      <c r="D186" s="646"/>
      <c r="E186" s="675" t="e">
        <f t="shared" si="20"/>
        <v>#DIV/0!</v>
      </c>
      <c r="F186" s="646"/>
      <c r="G186" s="646"/>
      <c r="H186" s="675" t="e">
        <f t="shared" si="21"/>
        <v>#DIV/0!</v>
      </c>
      <c r="I186" s="648">
        <f t="shared" si="22"/>
        <v>0</v>
      </c>
      <c r="J186" s="696">
        <f t="shared" si="22"/>
        <v>0</v>
      </c>
      <c r="K186" s="665" t="e">
        <f t="shared" si="23"/>
        <v>#DIV/0!</v>
      </c>
      <c r="L186" s="100"/>
      <c r="M186" s="100"/>
      <c r="N186" s="100"/>
      <c r="O186" s="100"/>
    </row>
    <row r="187" spans="1:15" ht="25.5">
      <c r="A187" s="312" t="s">
        <v>4503</v>
      </c>
      <c r="B187" s="313" t="s">
        <v>304</v>
      </c>
      <c r="C187" s="646"/>
      <c r="D187" s="646">
        <v>6</v>
      </c>
      <c r="E187" s="675" t="e">
        <f t="shared" si="20"/>
        <v>#DIV/0!</v>
      </c>
      <c r="F187" s="646"/>
      <c r="G187" s="646">
        <v>2</v>
      </c>
      <c r="H187" s="675" t="e">
        <f t="shared" si="21"/>
        <v>#DIV/0!</v>
      </c>
      <c r="I187" s="648">
        <f t="shared" si="22"/>
        <v>0</v>
      </c>
      <c r="J187" s="696">
        <f t="shared" si="22"/>
        <v>8</v>
      </c>
      <c r="K187" s="665" t="e">
        <f t="shared" si="23"/>
        <v>#DIV/0!</v>
      </c>
      <c r="L187" s="100"/>
      <c r="M187" s="100"/>
      <c r="N187" s="100"/>
      <c r="O187" s="100"/>
    </row>
    <row r="188" spans="1:15">
      <c r="A188" s="312" t="s">
        <v>1004</v>
      </c>
      <c r="B188" s="313" t="s">
        <v>1005</v>
      </c>
      <c r="C188" s="646"/>
      <c r="D188" s="646"/>
      <c r="E188" s="675" t="e">
        <f t="shared" si="20"/>
        <v>#DIV/0!</v>
      </c>
      <c r="F188" s="646"/>
      <c r="G188" s="646"/>
      <c r="H188" s="675" t="e">
        <f t="shared" si="21"/>
        <v>#DIV/0!</v>
      </c>
      <c r="I188" s="648">
        <f t="shared" si="22"/>
        <v>0</v>
      </c>
      <c r="J188" s="696">
        <f t="shared" si="22"/>
        <v>0</v>
      </c>
      <c r="K188" s="665" t="e">
        <f t="shared" si="23"/>
        <v>#DIV/0!</v>
      </c>
      <c r="L188" s="100"/>
      <c r="M188" s="100"/>
      <c r="N188" s="100"/>
      <c r="O188" s="100"/>
    </row>
    <row r="189" spans="1:15" ht="25.5">
      <c r="A189" s="312" t="s">
        <v>1178</v>
      </c>
      <c r="B189" s="313" t="s">
        <v>3545</v>
      </c>
      <c r="C189" s="1290"/>
      <c r="D189" s="1290"/>
      <c r="E189" s="675" t="e">
        <f t="shared" ref="E189:E215" si="24">SUM(D189/C189*100)</f>
        <v>#DIV/0!</v>
      </c>
      <c r="F189" s="1290"/>
      <c r="G189" s="1290"/>
      <c r="H189" s="675" t="e">
        <f t="shared" ref="H189:H215" si="25">SUM(G189/F189*100)</f>
        <v>#DIV/0!</v>
      </c>
      <c r="I189" s="648">
        <f t="shared" ref="I189:I215" si="26">C189+F189</f>
        <v>0</v>
      </c>
      <c r="J189" s="696">
        <f t="shared" ref="J189:J215" si="27">D189+G189</f>
        <v>0</v>
      </c>
      <c r="K189" s="665" t="e">
        <f t="shared" ref="K189:K215" si="28">SUM(J189/I189*100)</f>
        <v>#DIV/0!</v>
      </c>
      <c r="L189" s="100"/>
      <c r="M189" s="100"/>
      <c r="N189" s="100"/>
      <c r="O189" s="100"/>
    </row>
    <row r="190" spans="1:15">
      <c r="A190" s="312" t="s">
        <v>1006</v>
      </c>
      <c r="B190" s="313" t="s">
        <v>5145</v>
      </c>
      <c r="C190" s="1290"/>
      <c r="D190" s="1290">
        <v>1</v>
      </c>
      <c r="E190" s="675" t="e">
        <f t="shared" si="24"/>
        <v>#DIV/0!</v>
      </c>
      <c r="F190" s="1290"/>
      <c r="G190" s="1290">
        <v>1</v>
      </c>
      <c r="H190" s="675" t="e">
        <f t="shared" si="25"/>
        <v>#DIV/0!</v>
      </c>
      <c r="I190" s="648">
        <f t="shared" si="26"/>
        <v>0</v>
      </c>
      <c r="J190" s="696">
        <f t="shared" si="27"/>
        <v>2</v>
      </c>
      <c r="K190" s="665" t="e">
        <f t="shared" si="28"/>
        <v>#DIV/0!</v>
      </c>
      <c r="L190" s="100"/>
      <c r="M190" s="100"/>
      <c r="N190" s="100"/>
      <c r="O190" s="100"/>
    </row>
    <row r="191" spans="1:15">
      <c r="A191" s="312" t="s">
        <v>5146</v>
      </c>
      <c r="B191" s="313" t="s">
        <v>5147</v>
      </c>
      <c r="C191" s="1290"/>
      <c r="D191" s="1290">
        <v>6</v>
      </c>
      <c r="E191" s="675" t="e">
        <f t="shared" ref="E191:E194" si="29">SUM(D191/C191*100)</f>
        <v>#DIV/0!</v>
      </c>
      <c r="F191" s="1290"/>
      <c r="G191" s="1290"/>
      <c r="H191" s="675" t="e">
        <f t="shared" ref="H191:H194" si="30">SUM(G191/F191*100)</f>
        <v>#DIV/0!</v>
      </c>
      <c r="I191" s="648">
        <f t="shared" ref="I191:I194" si="31">C191+F191</f>
        <v>0</v>
      </c>
      <c r="J191" s="696">
        <f t="shared" ref="J191:J194" si="32">D191+G191</f>
        <v>6</v>
      </c>
      <c r="K191" s="665" t="e">
        <f t="shared" ref="K191:K194" si="33">SUM(J191/I191*100)</f>
        <v>#DIV/0!</v>
      </c>
      <c r="L191" s="100"/>
      <c r="M191" s="100"/>
      <c r="N191" s="100"/>
      <c r="O191" s="100"/>
    </row>
    <row r="192" spans="1:15" ht="25.5">
      <c r="A192" s="312" t="s">
        <v>4502</v>
      </c>
      <c r="B192" s="313" t="s">
        <v>346</v>
      </c>
      <c r="C192" s="1290"/>
      <c r="D192" s="1290">
        <v>1</v>
      </c>
      <c r="E192" s="675" t="e">
        <f t="shared" si="29"/>
        <v>#DIV/0!</v>
      </c>
      <c r="F192" s="1290"/>
      <c r="G192" s="1290"/>
      <c r="H192" s="675" t="e">
        <f t="shared" si="30"/>
        <v>#DIV/0!</v>
      </c>
      <c r="I192" s="648">
        <f t="shared" si="31"/>
        <v>0</v>
      </c>
      <c r="J192" s="696">
        <f t="shared" si="32"/>
        <v>1</v>
      </c>
      <c r="K192" s="665" t="e">
        <f t="shared" si="33"/>
        <v>#DIV/0!</v>
      </c>
      <c r="L192" s="100"/>
      <c r="M192" s="100"/>
      <c r="N192" s="100"/>
      <c r="O192" s="100"/>
    </row>
    <row r="193" spans="1:15" ht="25.5">
      <c r="A193" s="312" t="s">
        <v>120</v>
      </c>
      <c r="B193" s="313" t="s">
        <v>218</v>
      </c>
      <c r="C193" s="1290"/>
      <c r="D193" s="1290">
        <v>1</v>
      </c>
      <c r="E193" s="675" t="e">
        <f t="shared" si="29"/>
        <v>#DIV/0!</v>
      </c>
      <c r="F193" s="1290"/>
      <c r="G193" s="1290"/>
      <c r="H193" s="675" t="e">
        <f t="shared" si="30"/>
        <v>#DIV/0!</v>
      </c>
      <c r="I193" s="648">
        <f t="shared" si="31"/>
        <v>0</v>
      </c>
      <c r="J193" s="696">
        <f t="shared" si="32"/>
        <v>1</v>
      </c>
      <c r="K193" s="665" t="e">
        <f t="shared" si="33"/>
        <v>#DIV/0!</v>
      </c>
      <c r="L193" s="100"/>
      <c r="M193" s="100"/>
      <c r="N193" s="100"/>
      <c r="O193" s="100"/>
    </row>
    <row r="194" spans="1:15">
      <c r="A194" s="312" t="s">
        <v>964</v>
      </c>
      <c r="B194" s="313" t="s">
        <v>5148</v>
      </c>
      <c r="C194" s="1290"/>
      <c r="D194" s="1290">
        <v>2</v>
      </c>
      <c r="E194" s="675" t="e">
        <f t="shared" si="29"/>
        <v>#DIV/0!</v>
      </c>
      <c r="F194" s="1290"/>
      <c r="G194" s="1290">
        <v>1</v>
      </c>
      <c r="H194" s="675" t="e">
        <f t="shared" si="30"/>
        <v>#DIV/0!</v>
      </c>
      <c r="I194" s="648">
        <f t="shared" si="31"/>
        <v>0</v>
      </c>
      <c r="J194" s="696">
        <f t="shared" si="32"/>
        <v>3</v>
      </c>
      <c r="K194" s="665" t="e">
        <f t="shared" si="33"/>
        <v>#DIV/0!</v>
      </c>
      <c r="L194" s="100"/>
      <c r="M194" s="100"/>
      <c r="N194" s="100"/>
      <c r="O194" s="100"/>
    </row>
    <row r="195" spans="1:15" ht="25.5">
      <c r="A195" s="312" t="s">
        <v>5149</v>
      </c>
      <c r="B195" s="313" t="s">
        <v>5150</v>
      </c>
      <c r="C195" s="1290"/>
      <c r="D195" s="1290">
        <v>1</v>
      </c>
      <c r="E195" s="675" t="e">
        <f t="shared" si="24"/>
        <v>#DIV/0!</v>
      </c>
      <c r="F195" s="1290"/>
      <c r="G195" s="1290"/>
      <c r="H195" s="675" t="e">
        <f t="shared" si="25"/>
        <v>#DIV/0!</v>
      </c>
      <c r="I195" s="648">
        <f t="shared" si="26"/>
        <v>0</v>
      </c>
      <c r="J195" s="696">
        <f t="shared" si="27"/>
        <v>1</v>
      </c>
      <c r="K195" s="665" t="e">
        <f t="shared" si="28"/>
        <v>#DIV/0!</v>
      </c>
      <c r="L195" s="100"/>
      <c r="M195" s="100"/>
      <c r="N195" s="100"/>
      <c r="O195" s="100"/>
    </row>
    <row r="196" spans="1:15">
      <c r="A196" s="1310" t="s">
        <v>5151</v>
      </c>
      <c r="B196" s="1311" t="s">
        <v>5152</v>
      </c>
      <c r="C196" s="1290"/>
      <c r="D196" s="1290"/>
      <c r="E196" s="675" t="e">
        <f t="shared" si="24"/>
        <v>#DIV/0!</v>
      </c>
      <c r="F196" s="1290"/>
      <c r="G196" s="1290">
        <v>1</v>
      </c>
      <c r="H196" s="675" t="e">
        <f t="shared" si="25"/>
        <v>#DIV/0!</v>
      </c>
      <c r="I196" s="648">
        <f t="shared" si="26"/>
        <v>0</v>
      </c>
      <c r="J196" s="696">
        <f t="shared" si="27"/>
        <v>1</v>
      </c>
      <c r="K196" s="665" t="e">
        <f t="shared" si="28"/>
        <v>#DIV/0!</v>
      </c>
      <c r="L196" s="100"/>
      <c r="M196" s="100"/>
      <c r="N196" s="100"/>
      <c r="O196" s="100"/>
    </row>
    <row r="197" spans="1:15">
      <c r="A197" s="1310" t="s">
        <v>4906</v>
      </c>
      <c r="B197" s="1311" t="s">
        <v>5153</v>
      </c>
      <c r="C197" s="1290"/>
      <c r="D197" s="1290"/>
      <c r="E197" s="675" t="e">
        <f t="shared" si="24"/>
        <v>#DIV/0!</v>
      </c>
      <c r="F197" s="1290"/>
      <c r="G197" s="1290">
        <v>1</v>
      </c>
      <c r="H197" s="675" t="e">
        <f t="shared" si="25"/>
        <v>#DIV/0!</v>
      </c>
      <c r="I197" s="648">
        <f t="shared" si="26"/>
        <v>0</v>
      </c>
      <c r="J197" s="696">
        <f t="shared" si="27"/>
        <v>1</v>
      </c>
      <c r="K197" s="665" t="e">
        <f t="shared" si="28"/>
        <v>#DIV/0!</v>
      </c>
      <c r="L197" s="100"/>
      <c r="M197" s="100"/>
      <c r="N197" s="100"/>
      <c r="O197" s="100"/>
    </row>
    <row r="198" spans="1:15">
      <c r="A198" s="1310" t="s">
        <v>954</v>
      </c>
      <c r="B198" s="1311" t="s">
        <v>5154</v>
      </c>
      <c r="C198" s="1290"/>
      <c r="D198" s="1290"/>
      <c r="E198" s="675" t="e">
        <f t="shared" si="24"/>
        <v>#DIV/0!</v>
      </c>
      <c r="F198" s="1290"/>
      <c r="G198" s="1290">
        <v>2</v>
      </c>
      <c r="H198" s="675" t="e">
        <f t="shared" si="25"/>
        <v>#DIV/0!</v>
      </c>
      <c r="I198" s="648">
        <f t="shared" si="26"/>
        <v>0</v>
      </c>
      <c r="J198" s="696">
        <f t="shared" si="27"/>
        <v>2</v>
      </c>
      <c r="K198" s="665" t="e">
        <f t="shared" si="28"/>
        <v>#DIV/0!</v>
      </c>
      <c r="L198" s="100"/>
      <c r="M198" s="100"/>
      <c r="N198" s="100"/>
      <c r="O198" s="100"/>
    </row>
    <row r="199" spans="1:15" ht="25.5">
      <c r="A199" s="1310" t="s">
        <v>5155</v>
      </c>
      <c r="B199" s="1311" t="s">
        <v>5156</v>
      </c>
      <c r="C199" s="1290"/>
      <c r="D199" s="1290"/>
      <c r="E199" s="675" t="e">
        <f t="shared" si="24"/>
        <v>#DIV/0!</v>
      </c>
      <c r="F199" s="1290"/>
      <c r="G199" s="1290">
        <v>1</v>
      </c>
      <c r="H199" s="675" t="e">
        <f t="shared" si="25"/>
        <v>#DIV/0!</v>
      </c>
      <c r="I199" s="648">
        <f t="shared" si="26"/>
        <v>0</v>
      </c>
      <c r="J199" s="696">
        <f t="shared" si="27"/>
        <v>1</v>
      </c>
      <c r="K199" s="665" t="e">
        <f t="shared" si="28"/>
        <v>#DIV/0!</v>
      </c>
      <c r="L199" s="100"/>
      <c r="M199" s="100"/>
      <c r="N199" s="100"/>
      <c r="O199" s="100"/>
    </row>
    <row r="200" spans="1:15" ht="25.5">
      <c r="A200" s="1310" t="s">
        <v>956</v>
      </c>
      <c r="B200" s="1311" t="s">
        <v>5157</v>
      </c>
      <c r="C200" s="1290"/>
      <c r="D200" s="1290"/>
      <c r="E200" s="675" t="e">
        <f t="shared" si="24"/>
        <v>#DIV/0!</v>
      </c>
      <c r="F200" s="1290"/>
      <c r="G200" s="1290">
        <v>1</v>
      </c>
      <c r="H200" s="675" t="e">
        <f t="shared" si="25"/>
        <v>#DIV/0!</v>
      </c>
      <c r="I200" s="648">
        <f t="shared" si="26"/>
        <v>0</v>
      </c>
      <c r="J200" s="696">
        <f t="shared" si="27"/>
        <v>1</v>
      </c>
      <c r="K200" s="665" t="e">
        <f t="shared" si="28"/>
        <v>#DIV/0!</v>
      </c>
      <c r="L200" s="100"/>
      <c r="M200" s="100"/>
      <c r="N200" s="100"/>
      <c r="O200" s="100"/>
    </row>
    <row r="201" spans="1:15">
      <c r="A201" s="1310" t="s">
        <v>958</v>
      </c>
      <c r="B201" s="1311" t="s">
        <v>959</v>
      </c>
      <c r="C201" s="1290"/>
      <c r="D201" s="1290"/>
      <c r="E201" s="675" t="e">
        <f t="shared" si="24"/>
        <v>#DIV/0!</v>
      </c>
      <c r="F201" s="1290"/>
      <c r="G201" s="1290">
        <v>1</v>
      </c>
      <c r="H201" s="675" t="e">
        <f t="shared" si="25"/>
        <v>#DIV/0!</v>
      </c>
      <c r="I201" s="648">
        <f t="shared" si="26"/>
        <v>0</v>
      </c>
      <c r="J201" s="696">
        <f t="shared" si="27"/>
        <v>1</v>
      </c>
      <c r="K201" s="665" t="e">
        <f t="shared" si="28"/>
        <v>#DIV/0!</v>
      </c>
      <c r="L201" s="100"/>
      <c r="M201" s="100"/>
      <c r="N201" s="100"/>
      <c r="O201" s="100"/>
    </row>
    <row r="202" spans="1:15">
      <c r="A202" s="1310" t="s">
        <v>200</v>
      </c>
      <c r="B202" s="1311" t="s">
        <v>201</v>
      </c>
      <c r="C202" s="1290"/>
      <c r="D202" s="1290"/>
      <c r="E202" s="675" t="e">
        <f t="shared" si="24"/>
        <v>#DIV/0!</v>
      </c>
      <c r="F202" s="1290"/>
      <c r="G202" s="1290">
        <v>1</v>
      </c>
      <c r="H202" s="675" t="e">
        <f t="shared" si="25"/>
        <v>#DIV/0!</v>
      </c>
      <c r="I202" s="648">
        <f t="shared" si="26"/>
        <v>0</v>
      </c>
      <c r="J202" s="696">
        <f t="shared" si="27"/>
        <v>1</v>
      </c>
      <c r="K202" s="665" t="e">
        <f t="shared" si="28"/>
        <v>#DIV/0!</v>
      </c>
      <c r="L202" s="100"/>
      <c r="M202" s="100"/>
      <c r="N202" s="100"/>
      <c r="O202" s="100"/>
    </row>
    <row r="203" spans="1:15">
      <c r="A203" s="1310" t="s">
        <v>5158</v>
      </c>
      <c r="B203" s="1311" t="s">
        <v>5159</v>
      </c>
      <c r="C203" s="1290"/>
      <c r="D203" s="1290"/>
      <c r="E203" s="675" t="e">
        <f t="shared" ref="E203:E205" si="34">SUM(D203/C203*100)</f>
        <v>#DIV/0!</v>
      </c>
      <c r="F203" s="1290"/>
      <c r="G203" s="1290">
        <v>1</v>
      </c>
      <c r="H203" s="675" t="e">
        <f t="shared" ref="H203:H205" si="35">SUM(G203/F203*100)</f>
        <v>#DIV/0!</v>
      </c>
      <c r="I203" s="648">
        <f t="shared" ref="I203:I205" si="36">C203+F203</f>
        <v>0</v>
      </c>
      <c r="J203" s="696">
        <f t="shared" ref="J203:J205" si="37">D203+G203</f>
        <v>1</v>
      </c>
      <c r="K203" s="665" t="e">
        <f t="shared" ref="K203:K205" si="38">SUM(J203/I203*100)</f>
        <v>#DIV/0!</v>
      </c>
      <c r="L203" s="100"/>
      <c r="M203" s="100"/>
      <c r="N203" s="100"/>
      <c r="O203" s="100"/>
    </row>
    <row r="204" spans="1:15" ht="25.5">
      <c r="A204" s="1310" t="s">
        <v>5160</v>
      </c>
      <c r="B204" s="1311" t="s">
        <v>5161</v>
      </c>
      <c r="C204" s="1290"/>
      <c r="D204" s="1290"/>
      <c r="E204" s="675" t="e">
        <f t="shared" si="34"/>
        <v>#DIV/0!</v>
      </c>
      <c r="F204" s="1290"/>
      <c r="G204" s="1290">
        <v>1</v>
      </c>
      <c r="H204" s="675" t="e">
        <f t="shared" si="35"/>
        <v>#DIV/0!</v>
      </c>
      <c r="I204" s="648">
        <f t="shared" si="36"/>
        <v>0</v>
      </c>
      <c r="J204" s="696">
        <f t="shared" si="37"/>
        <v>1</v>
      </c>
      <c r="K204" s="665" t="e">
        <f t="shared" si="38"/>
        <v>#DIV/0!</v>
      </c>
      <c r="L204" s="100"/>
      <c r="M204" s="100"/>
      <c r="N204" s="100"/>
      <c r="O204" s="100"/>
    </row>
    <row r="205" spans="1:15" ht="25.5">
      <c r="A205" s="1310" t="s">
        <v>960</v>
      </c>
      <c r="B205" s="1311" t="s">
        <v>5162</v>
      </c>
      <c r="C205" s="1290"/>
      <c r="D205" s="1290"/>
      <c r="E205" s="675" t="e">
        <f t="shared" si="34"/>
        <v>#DIV/0!</v>
      </c>
      <c r="F205" s="1290"/>
      <c r="G205" s="1290">
        <v>1</v>
      </c>
      <c r="H205" s="675" t="e">
        <f t="shared" si="35"/>
        <v>#DIV/0!</v>
      </c>
      <c r="I205" s="648">
        <f t="shared" si="36"/>
        <v>0</v>
      </c>
      <c r="J205" s="696">
        <f t="shared" si="37"/>
        <v>1</v>
      </c>
      <c r="K205" s="665" t="e">
        <f t="shared" si="38"/>
        <v>#DIV/0!</v>
      </c>
      <c r="L205" s="100"/>
      <c r="M205" s="100"/>
      <c r="N205" s="100"/>
      <c r="O205" s="100"/>
    </row>
    <row r="206" spans="1:15">
      <c r="A206" s="1310" t="s">
        <v>204</v>
      </c>
      <c r="B206" s="1311" t="s">
        <v>5163</v>
      </c>
      <c r="C206" s="1290"/>
      <c r="D206" s="1290"/>
      <c r="E206" s="675" t="e">
        <f t="shared" si="24"/>
        <v>#DIV/0!</v>
      </c>
      <c r="F206" s="1290"/>
      <c r="G206" s="1290">
        <v>1</v>
      </c>
      <c r="H206" s="675" t="e">
        <f t="shared" si="25"/>
        <v>#DIV/0!</v>
      </c>
      <c r="I206" s="648">
        <f t="shared" si="26"/>
        <v>0</v>
      </c>
      <c r="J206" s="696">
        <f t="shared" si="27"/>
        <v>1</v>
      </c>
      <c r="K206" s="665" t="e">
        <f t="shared" si="28"/>
        <v>#DIV/0!</v>
      </c>
      <c r="L206" s="100"/>
      <c r="M206" s="100"/>
      <c r="N206" s="100"/>
      <c r="O206" s="100"/>
    </row>
    <row r="207" spans="1:15" ht="25.5">
      <c r="A207" s="1310" t="s">
        <v>2965</v>
      </c>
      <c r="B207" s="1311" t="s">
        <v>307</v>
      </c>
      <c r="C207" s="1290"/>
      <c r="D207" s="1290"/>
      <c r="E207" s="675" t="e">
        <f t="shared" si="24"/>
        <v>#DIV/0!</v>
      </c>
      <c r="F207" s="1290"/>
      <c r="G207" s="1290">
        <v>1</v>
      </c>
      <c r="H207" s="675" t="e">
        <f t="shared" si="25"/>
        <v>#DIV/0!</v>
      </c>
      <c r="I207" s="648">
        <f t="shared" si="26"/>
        <v>0</v>
      </c>
      <c r="J207" s="696">
        <f t="shared" si="27"/>
        <v>1</v>
      </c>
      <c r="K207" s="665" t="e">
        <f t="shared" si="28"/>
        <v>#DIV/0!</v>
      </c>
      <c r="L207" s="100"/>
      <c r="M207" s="100"/>
      <c r="N207" s="100"/>
      <c r="O207" s="100"/>
    </row>
    <row r="208" spans="1:15" ht="25.5">
      <c r="A208" s="1310" t="s">
        <v>2967</v>
      </c>
      <c r="B208" s="1311" t="s">
        <v>5164</v>
      </c>
      <c r="C208" s="1290"/>
      <c r="D208" s="1290"/>
      <c r="E208" s="675" t="e">
        <f t="shared" ref="E208:E209" si="39">SUM(D208/C208*100)</f>
        <v>#DIV/0!</v>
      </c>
      <c r="F208" s="1290"/>
      <c r="G208" s="1290">
        <v>1</v>
      </c>
      <c r="H208" s="675" t="e">
        <f t="shared" ref="H208:H209" si="40">SUM(G208/F208*100)</f>
        <v>#DIV/0!</v>
      </c>
      <c r="I208" s="648">
        <f t="shared" ref="I208:I209" si="41">C208+F208</f>
        <v>0</v>
      </c>
      <c r="J208" s="696">
        <f t="shared" ref="J208:J209" si="42">D208+G208</f>
        <v>1</v>
      </c>
      <c r="K208" s="665" t="e">
        <f t="shared" ref="K208:K209" si="43">SUM(J208/I208*100)</f>
        <v>#DIV/0!</v>
      </c>
      <c r="L208" s="100"/>
      <c r="M208" s="100"/>
      <c r="N208" s="100"/>
      <c r="O208" s="100"/>
    </row>
    <row r="209" spans="1:15">
      <c r="A209" s="312" t="s">
        <v>962</v>
      </c>
      <c r="B209" s="313" t="s">
        <v>5165</v>
      </c>
      <c r="C209" s="1290"/>
      <c r="D209" s="1290"/>
      <c r="E209" s="675" t="e">
        <f t="shared" si="39"/>
        <v>#DIV/0!</v>
      </c>
      <c r="F209" s="1290"/>
      <c r="G209" s="1290">
        <v>1</v>
      </c>
      <c r="H209" s="675" t="e">
        <f t="shared" si="40"/>
        <v>#DIV/0!</v>
      </c>
      <c r="I209" s="648">
        <f t="shared" si="41"/>
        <v>0</v>
      </c>
      <c r="J209" s="696">
        <f t="shared" si="42"/>
        <v>1</v>
      </c>
      <c r="K209" s="665" t="e">
        <f t="shared" si="43"/>
        <v>#DIV/0!</v>
      </c>
      <c r="L209" s="100"/>
      <c r="M209" s="100"/>
      <c r="N209" s="100"/>
      <c r="O209" s="100"/>
    </row>
    <row r="210" spans="1:15">
      <c r="A210" s="1310" t="s">
        <v>5166</v>
      </c>
      <c r="B210" s="1311" t="s">
        <v>5167</v>
      </c>
      <c r="C210" s="1290"/>
      <c r="D210" s="1290"/>
      <c r="E210" s="675" t="e">
        <f t="shared" si="24"/>
        <v>#DIV/0!</v>
      </c>
      <c r="F210" s="1290"/>
      <c r="G210" s="1290">
        <v>1</v>
      </c>
      <c r="H210" s="675" t="e">
        <f t="shared" si="25"/>
        <v>#DIV/0!</v>
      </c>
      <c r="I210" s="648">
        <f t="shared" si="26"/>
        <v>0</v>
      </c>
      <c r="J210" s="696">
        <f t="shared" si="27"/>
        <v>1</v>
      </c>
      <c r="K210" s="665" t="e">
        <f t="shared" si="28"/>
        <v>#DIV/0!</v>
      </c>
      <c r="L210" s="100"/>
      <c r="M210" s="100"/>
      <c r="N210" s="100"/>
      <c r="O210" s="100"/>
    </row>
    <row r="211" spans="1:15" ht="25.5">
      <c r="A211" s="1310" t="s">
        <v>5168</v>
      </c>
      <c r="B211" s="1311" t="s">
        <v>5169</v>
      </c>
      <c r="C211" s="1290"/>
      <c r="D211" s="1290"/>
      <c r="E211" s="675" t="e">
        <f t="shared" si="24"/>
        <v>#DIV/0!</v>
      </c>
      <c r="F211" s="1290"/>
      <c r="G211" s="1290">
        <v>1</v>
      </c>
      <c r="H211" s="675" t="e">
        <f t="shared" si="25"/>
        <v>#DIV/0!</v>
      </c>
      <c r="I211" s="648">
        <f t="shared" si="26"/>
        <v>0</v>
      </c>
      <c r="J211" s="696">
        <f t="shared" si="27"/>
        <v>1</v>
      </c>
      <c r="K211" s="665" t="e">
        <f t="shared" si="28"/>
        <v>#DIV/0!</v>
      </c>
      <c r="L211" s="100"/>
      <c r="M211" s="100"/>
      <c r="N211" s="100"/>
      <c r="O211" s="100"/>
    </row>
    <row r="212" spans="1:15">
      <c r="A212" s="1310" t="s">
        <v>4108</v>
      </c>
      <c r="B212" s="1311" t="s">
        <v>5170</v>
      </c>
      <c r="C212" s="1290"/>
      <c r="D212" s="1290"/>
      <c r="E212" s="675" t="e">
        <f t="shared" si="24"/>
        <v>#DIV/0!</v>
      </c>
      <c r="F212" s="1290"/>
      <c r="G212" s="1290">
        <v>1</v>
      </c>
      <c r="H212" s="675" t="e">
        <f t="shared" si="25"/>
        <v>#DIV/0!</v>
      </c>
      <c r="I212" s="648">
        <f t="shared" si="26"/>
        <v>0</v>
      </c>
      <c r="J212" s="696">
        <f t="shared" si="27"/>
        <v>1</v>
      </c>
      <c r="K212" s="665" t="e">
        <f t="shared" si="28"/>
        <v>#DIV/0!</v>
      </c>
      <c r="L212" s="100"/>
      <c r="M212" s="100"/>
      <c r="N212" s="100"/>
      <c r="O212" s="100"/>
    </row>
    <row r="213" spans="1:15" ht="25.5">
      <c r="A213" s="1310" t="s">
        <v>5171</v>
      </c>
      <c r="B213" s="1311" t="s">
        <v>5172</v>
      </c>
      <c r="C213" s="1290"/>
      <c r="D213" s="1290"/>
      <c r="E213" s="675" t="e">
        <f t="shared" si="24"/>
        <v>#DIV/0!</v>
      </c>
      <c r="F213" s="1290"/>
      <c r="G213" s="1290">
        <v>1</v>
      </c>
      <c r="H213" s="675" t="e">
        <f t="shared" si="25"/>
        <v>#DIV/0!</v>
      </c>
      <c r="I213" s="648">
        <f t="shared" si="26"/>
        <v>0</v>
      </c>
      <c r="J213" s="696">
        <f t="shared" si="27"/>
        <v>1</v>
      </c>
      <c r="K213" s="665" t="e">
        <f t="shared" si="28"/>
        <v>#DIV/0!</v>
      </c>
      <c r="L213" s="100"/>
      <c r="M213" s="100"/>
      <c r="N213" s="100"/>
      <c r="O213" s="100"/>
    </row>
    <row r="214" spans="1:15">
      <c r="A214" s="1432" t="s">
        <v>970</v>
      </c>
      <c r="B214" s="1311" t="s">
        <v>5173</v>
      </c>
      <c r="C214" s="1290"/>
      <c r="D214" s="1290"/>
      <c r="E214" s="675" t="e">
        <f t="shared" si="24"/>
        <v>#DIV/0!</v>
      </c>
      <c r="F214" s="1290"/>
      <c r="G214" s="1290">
        <v>1</v>
      </c>
      <c r="H214" s="675" t="e">
        <f t="shared" si="25"/>
        <v>#DIV/0!</v>
      </c>
      <c r="I214" s="648">
        <f t="shared" si="26"/>
        <v>0</v>
      </c>
      <c r="J214" s="696">
        <f t="shared" si="27"/>
        <v>1</v>
      </c>
      <c r="K214" s="665" t="e">
        <f t="shared" si="28"/>
        <v>#DIV/0!</v>
      </c>
      <c r="L214" s="100"/>
      <c r="M214" s="100"/>
      <c r="N214" s="100"/>
      <c r="O214" s="100"/>
    </row>
    <row r="215" spans="1:15">
      <c r="A215" s="1425" t="s">
        <v>972</v>
      </c>
      <c r="B215" s="1428" t="s">
        <v>5174</v>
      </c>
      <c r="C215" s="1290"/>
      <c r="D215" s="1290"/>
      <c r="E215" s="675" t="e">
        <f t="shared" si="24"/>
        <v>#DIV/0!</v>
      </c>
      <c r="F215" s="1290"/>
      <c r="G215" s="1290">
        <v>1</v>
      </c>
      <c r="H215" s="675" t="e">
        <f t="shared" si="25"/>
        <v>#DIV/0!</v>
      </c>
      <c r="I215" s="648">
        <f t="shared" si="26"/>
        <v>0</v>
      </c>
      <c r="J215" s="696">
        <f t="shared" si="27"/>
        <v>1</v>
      </c>
      <c r="K215" s="665" t="e">
        <f t="shared" si="28"/>
        <v>#DIV/0!</v>
      </c>
      <c r="L215" s="100"/>
      <c r="M215" s="100"/>
      <c r="N215" s="100"/>
      <c r="O215" s="100"/>
    </row>
    <row r="216" spans="1:15">
      <c r="A216" s="1425" t="s">
        <v>5175</v>
      </c>
      <c r="B216" s="313" t="s">
        <v>5176</v>
      </c>
      <c r="C216" s="646"/>
      <c r="D216" s="646"/>
      <c r="E216" s="675" t="e">
        <f t="shared" si="20"/>
        <v>#DIV/0!</v>
      </c>
      <c r="F216" s="646"/>
      <c r="G216" s="646">
        <v>2</v>
      </c>
      <c r="H216" s="675" t="e">
        <f t="shared" si="21"/>
        <v>#DIV/0!</v>
      </c>
      <c r="I216" s="648">
        <f t="shared" si="22"/>
        <v>0</v>
      </c>
      <c r="J216" s="696">
        <f t="shared" si="22"/>
        <v>2</v>
      </c>
      <c r="K216" s="665" t="e">
        <f t="shared" si="23"/>
        <v>#DIV/0!</v>
      </c>
      <c r="L216" s="100"/>
      <c r="M216" s="100"/>
      <c r="N216" s="100"/>
      <c r="O216" s="100"/>
    </row>
    <row r="217" spans="1:15">
      <c r="A217" s="1425" t="s">
        <v>5177</v>
      </c>
      <c r="B217" s="1428" t="s">
        <v>5178</v>
      </c>
      <c r="C217" s="1290"/>
      <c r="D217" s="1290"/>
      <c r="E217" s="675" t="e">
        <f t="shared" ref="E217:E249" si="44">SUM(D217/C217*100)</f>
        <v>#DIV/0!</v>
      </c>
      <c r="F217" s="1290"/>
      <c r="G217" s="1290">
        <v>1</v>
      </c>
      <c r="H217" s="675" t="e">
        <f t="shared" ref="H217:H249" si="45">SUM(G217/F217*100)</f>
        <v>#DIV/0!</v>
      </c>
      <c r="I217" s="648">
        <f t="shared" ref="I217:I249" si="46">C217+F217</f>
        <v>0</v>
      </c>
      <c r="J217" s="696">
        <f t="shared" ref="J217:J249" si="47">D217+G217</f>
        <v>1</v>
      </c>
      <c r="K217" s="665" t="e">
        <f t="shared" ref="K217:K249" si="48">SUM(J217/I217*100)</f>
        <v>#DIV/0!</v>
      </c>
      <c r="L217" s="100"/>
      <c r="M217" s="100"/>
      <c r="N217" s="100"/>
      <c r="O217" s="100"/>
    </row>
    <row r="218" spans="1:15">
      <c r="A218" s="1425" t="s">
        <v>974</v>
      </c>
      <c r="B218" s="1428" t="s">
        <v>5179</v>
      </c>
      <c r="C218" s="1290"/>
      <c r="D218" s="1290"/>
      <c r="E218" s="675" t="e">
        <f t="shared" ref="E218:E221" si="49">SUM(D218/C218*100)</f>
        <v>#DIV/0!</v>
      </c>
      <c r="F218" s="1290"/>
      <c r="G218" s="1290">
        <v>1</v>
      </c>
      <c r="H218" s="675" t="e">
        <f t="shared" ref="H218:H221" si="50">SUM(G218/F218*100)</f>
        <v>#DIV/0!</v>
      </c>
      <c r="I218" s="648">
        <f t="shared" ref="I218:I221" si="51">C218+F218</f>
        <v>0</v>
      </c>
      <c r="J218" s="696">
        <f t="shared" ref="J218:J221" si="52">D218+G218</f>
        <v>1</v>
      </c>
      <c r="K218" s="665" t="e">
        <f t="shared" ref="K218:K221" si="53">SUM(J218/I218*100)</f>
        <v>#DIV/0!</v>
      </c>
      <c r="L218" s="100"/>
      <c r="M218" s="100"/>
      <c r="N218" s="100"/>
      <c r="O218" s="100"/>
    </row>
    <row r="219" spans="1:15">
      <c r="A219" s="1425" t="s">
        <v>5181</v>
      </c>
      <c r="B219" s="1428" t="s">
        <v>5180</v>
      </c>
      <c r="C219" s="1290"/>
      <c r="D219" s="1290"/>
      <c r="E219" s="675" t="e">
        <f t="shared" si="49"/>
        <v>#DIV/0!</v>
      </c>
      <c r="F219" s="1290"/>
      <c r="G219" s="1290">
        <v>1</v>
      </c>
      <c r="H219" s="675" t="e">
        <f t="shared" si="50"/>
        <v>#DIV/0!</v>
      </c>
      <c r="I219" s="648">
        <f t="shared" si="51"/>
        <v>0</v>
      </c>
      <c r="J219" s="696">
        <f t="shared" si="52"/>
        <v>1</v>
      </c>
      <c r="K219" s="665" t="e">
        <f t="shared" si="53"/>
        <v>#DIV/0!</v>
      </c>
      <c r="L219" s="100"/>
      <c r="M219" s="100"/>
      <c r="N219" s="100"/>
      <c r="O219" s="100"/>
    </row>
    <row r="220" spans="1:15" ht="25.5">
      <c r="A220" s="1425" t="s">
        <v>976</v>
      </c>
      <c r="B220" s="1428" t="s">
        <v>5182</v>
      </c>
      <c r="C220" s="1290"/>
      <c r="D220" s="1290"/>
      <c r="E220" s="675" t="e">
        <f t="shared" si="49"/>
        <v>#DIV/0!</v>
      </c>
      <c r="F220" s="1290"/>
      <c r="G220" s="1290">
        <v>1</v>
      </c>
      <c r="H220" s="675" t="e">
        <f t="shared" si="50"/>
        <v>#DIV/0!</v>
      </c>
      <c r="I220" s="648">
        <f t="shared" si="51"/>
        <v>0</v>
      </c>
      <c r="J220" s="696">
        <f t="shared" si="52"/>
        <v>1</v>
      </c>
      <c r="K220" s="665" t="e">
        <f t="shared" si="53"/>
        <v>#DIV/0!</v>
      </c>
      <c r="L220" s="100"/>
      <c r="M220" s="100"/>
      <c r="N220" s="100"/>
      <c r="O220" s="100"/>
    </row>
    <row r="221" spans="1:15">
      <c r="A221" s="1425" t="s">
        <v>978</v>
      </c>
      <c r="B221" s="1428" t="s">
        <v>5183</v>
      </c>
      <c r="C221" s="1290"/>
      <c r="D221" s="1290"/>
      <c r="E221" s="675" t="e">
        <f t="shared" si="49"/>
        <v>#DIV/0!</v>
      </c>
      <c r="F221" s="1290"/>
      <c r="G221" s="1290">
        <v>1</v>
      </c>
      <c r="H221" s="675" t="e">
        <f t="shared" si="50"/>
        <v>#DIV/0!</v>
      </c>
      <c r="I221" s="648">
        <f t="shared" si="51"/>
        <v>0</v>
      </c>
      <c r="J221" s="696">
        <f t="shared" si="52"/>
        <v>1</v>
      </c>
      <c r="K221" s="665" t="e">
        <f t="shared" si="53"/>
        <v>#DIV/0!</v>
      </c>
      <c r="L221" s="100"/>
      <c r="M221" s="100"/>
      <c r="N221" s="100"/>
      <c r="O221" s="100"/>
    </row>
    <row r="222" spans="1:15">
      <c r="A222" s="1425" t="s">
        <v>292</v>
      </c>
      <c r="B222" s="1428" t="s">
        <v>293</v>
      </c>
      <c r="C222" s="1290"/>
      <c r="D222" s="1290"/>
      <c r="E222" s="675" t="e">
        <f t="shared" si="44"/>
        <v>#DIV/0!</v>
      </c>
      <c r="F222" s="1290"/>
      <c r="G222" s="1290">
        <v>1</v>
      </c>
      <c r="H222" s="675" t="e">
        <f t="shared" si="45"/>
        <v>#DIV/0!</v>
      </c>
      <c r="I222" s="648">
        <f t="shared" si="46"/>
        <v>0</v>
      </c>
      <c r="J222" s="696">
        <f t="shared" si="47"/>
        <v>1</v>
      </c>
      <c r="K222" s="665" t="e">
        <f t="shared" si="48"/>
        <v>#DIV/0!</v>
      </c>
      <c r="L222" s="100"/>
      <c r="M222" s="100"/>
      <c r="N222" s="100"/>
      <c r="O222" s="100"/>
    </row>
    <row r="223" spans="1:15">
      <c r="A223" s="1425" t="s">
        <v>5184</v>
      </c>
      <c r="B223" s="1428" t="s">
        <v>5185</v>
      </c>
      <c r="C223" s="1290"/>
      <c r="D223" s="1290"/>
      <c r="E223" s="675" t="e">
        <f t="shared" si="44"/>
        <v>#DIV/0!</v>
      </c>
      <c r="F223" s="1290"/>
      <c r="G223" s="1290">
        <v>1</v>
      </c>
      <c r="H223" s="675" t="e">
        <f t="shared" si="45"/>
        <v>#DIV/0!</v>
      </c>
      <c r="I223" s="648">
        <f t="shared" si="46"/>
        <v>0</v>
      </c>
      <c r="J223" s="696">
        <f t="shared" si="47"/>
        <v>1</v>
      </c>
      <c r="K223" s="665" t="e">
        <f t="shared" si="48"/>
        <v>#DIV/0!</v>
      </c>
      <c r="L223" s="100"/>
      <c r="M223" s="100"/>
      <c r="N223" s="100"/>
      <c r="O223" s="100"/>
    </row>
    <row r="224" spans="1:15">
      <c r="A224" s="1425" t="s">
        <v>980</v>
      </c>
      <c r="B224" s="1428" t="s">
        <v>981</v>
      </c>
      <c r="C224" s="1290"/>
      <c r="D224" s="1290"/>
      <c r="E224" s="675" t="e">
        <f t="shared" si="44"/>
        <v>#DIV/0!</v>
      </c>
      <c r="F224" s="1290"/>
      <c r="G224" s="1290">
        <v>1</v>
      </c>
      <c r="H224" s="675" t="e">
        <f t="shared" si="45"/>
        <v>#DIV/0!</v>
      </c>
      <c r="I224" s="648">
        <f t="shared" si="46"/>
        <v>0</v>
      </c>
      <c r="J224" s="696">
        <f t="shared" si="47"/>
        <v>1</v>
      </c>
      <c r="K224" s="665" t="e">
        <f t="shared" si="48"/>
        <v>#DIV/0!</v>
      </c>
      <c r="L224" s="100"/>
      <c r="M224" s="100"/>
      <c r="N224" s="100"/>
      <c r="O224" s="100"/>
    </row>
    <row r="225" spans="1:15">
      <c r="A225" s="1425" t="s">
        <v>5186</v>
      </c>
      <c r="B225" s="1428" t="s">
        <v>5187</v>
      </c>
      <c r="C225" s="1290"/>
      <c r="D225" s="1290"/>
      <c r="E225" s="675" t="e">
        <f t="shared" ref="E225:E248" si="54">SUM(D225/C225*100)</f>
        <v>#DIV/0!</v>
      </c>
      <c r="F225" s="1290"/>
      <c r="G225" s="1290">
        <v>1</v>
      </c>
      <c r="H225" s="675" t="e">
        <f t="shared" ref="H225:H248" si="55">SUM(G225/F225*100)</f>
        <v>#DIV/0!</v>
      </c>
      <c r="I225" s="648">
        <f t="shared" ref="I225:I248" si="56">C225+F225</f>
        <v>0</v>
      </c>
      <c r="J225" s="696">
        <f t="shared" ref="J225:J248" si="57">D225+G225</f>
        <v>1</v>
      </c>
      <c r="K225" s="665" t="e">
        <f t="shared" ref="K225:K248" si="58">SUM(J225/I225*100)</f>
        <v>#DIV/0!</v>
      </c>
      <c r="L225" s="100"/>
      <c r="M225" s="100"/>
      <c r="N225" s="100"/>
      <c r="O225" s="100"/>
    </row>
    <row r="226" spans="1:15" ht="25.5">
      <c r="A226" s="1425" t="s">
        <v>5188</v>
      </c>
      <c r="B226" s="1428" t="s">
        <v>5189</v>
      </c>
      <c r="C226" s="1290"/>
      <c r="D226" s="1290"/>
      <c r="E226" s="675" t="e">
        <f t="shared" si="54"/>
        <v>#DIV/0!</v>
      </c>
      <c r="F226" s="1290"/>
      <c r="G226" s="1290">
        <v>1</v>
      </c>
      <c r="H226" s="675" t="e">
        <f t="shared" si="55"/>
        <v>#DIV/0!</v>
      </c>
      <c r="I226" s="648">
        <f t="shared" si="56"/>
        <v>0</v>
      </c>
      <c r="J226" s="696">
        <f t="shared" si="57"/>
        <v>1</v>
      </c>
      <c r="K226" s="665" t="e">
        <f t="shared" si="58"/>
        <v>#DIV/0!</v>
      </c>
      <c r="L226" s="100"/>
      <c r="M226" s="100"/>
      <c r="N226" s="100"/>
      <c r="O226" s="100"/>
    </row>
    <row r="227" spans="1:15">
      <c r="A227" s="1425" t="s">
        <v>982</v>
      </c>
      <c r="B227" s="1428" t="s">
        <v>983</v>
      </c>
      <c r="C227" s="1290"/>
      <c r="D227" s="1290"/>
      <c r="E227" s="675" t="e">
        <f t="shared" si="54"/>
        <v>#DIV/0!</v>
      </c>
      <c r="F227" s="1290"/>
      <c r="G227" s="1290">
        <v>1</v>
      </c>
      <c r="H227" s="675" t="e">
        <f t="shared" si="55"/>
        <v>#DIV/0!</v>
      </c>
      <c r="I227" s="648">
        <f t="shared" si="56"/>
        <v>0</v>
      </c>
      <c r="J227" s="696">
        <f t="shared" si="57"/>
        <v>1</v>
      </c>
      <c r="K227" s="665" t="e">
        <f t="shared" si="58"/>
        <v>#DIV/0!</v>
      </c>
      <c r="L227" s="100"/>
      <c r="M227" s="100"/>
      <c r="N227" s="100"/>
      <c r="O227" s="100"/>
    </row>
    <row r="228" spans="1:15">
      <c r="A228" s="1425" t="s">
        <v>984</v>
      </c>
      <c r="B228" s="1428" t="s">
        <v>5190</v>
      </c>
      <c r="C228" s="1290"/>
      <c r="D228" s="1290"/>
      <c r="E228" s="675" t="e">
        <f t="shared" si="54"/>
        <v>#DIV/0!</v>
      </c>
      <c r="F228" s="1290"/>
      <c r="G228" s="1290">
        <v>1</v>
      </c>
      <c r="H228" s="675" t="e">
        <f t="shared" si="55"/>
        <v>#DIV/0!</v>
      </c>
      <c r="I228" s="648">
        <f t="shared" si="56"/>
        <v>0</v>
      </c>
      <c r="J228" s="696">
        <f t="shared" si="57"/>
        <v>1</v>
      </c>
      <c r="K228" s="665" t="e">
        <f t="shared" si="58"/>
        <v>#DIV/0!</v>
      </c>
      <c r="L228" s="100"/>
      <c r="M228" s="100"/>
      <c r="N228" s="100"/>
      <c r="O228" s="100"/>
    </row>
    <row r="229" spans="1:15">
      <c r="A229" s="1425" t="s">
        <v>986</v>
      </c>
      <c r="B229" s="1428" t="s">
        <v>987</v>
      </c>
      <c r="C229" s="1290"/>
      <c r="D229" s="1290"/>
      <c r="E229" s="675" t="e">
        <f t="shared" ref="E229:E242" si="59">SUM(D229/C229*100)</f>
        <v>#DIV/0!</v>
      </c>
      <c r="F229" s="1290"/>
      <c r="G229" s="1290">
        <v>1</v>
      </c>
      <c r="H229" s="675" t="e">
        <f t="shared" ref="H229:H242" si="60">SUM(G229/F229*100)</f>
        <v>#DIV/0!</v>
      </c>
      <c r="I229" s="648">
        <f t="shared" ref="I229:I242" si="61">C229+F229</f>
        <v>0</v>
      </c>
      <c r="J229" s="696">
        <f t="shared" ref="J229:J242" si="62">D229+G229</f>
        <v>1</v>
      </c>
      <c r="K229" s="665" t="e">
        <f t="shared" ref="K229:K242" si="63">SUM(J229/I229*100)</f>
        <v>#DIV/0!</v>
      </c>
      <c r="L229" s="100"/>
      <c r="M229" s="100"/>
      <c r="N229" s="100"/>
      <c r="O229" s="100"/>
    </row>
    <row r="230" spans="1:15">
      <c r="A230" s="1425" t="s">
        <v>210</v>
      </c>
      <c r="B230" s="1428" t="s">
        <v>211</v>
      </c>
      <c r="C230" s="1290"/>
      <c r="D230" s="1290"/>
      <c r="E230" s="675" t="e">
        <f t="shared" si="59"/>
        <v>#DIV/0!</v>
      </c>
      <c r="F230" s="1290"/>
      <c r="G230" s="1290">
        <v>1</v>
      </c>
      <c r="H230" s="675" t="e">
        <f t="shared" si="60"/>
        <v>#DIV/0!</v>
      </c>
      <c r="I230" s="648">
        <f t="shared" si="61"/>
        <v>0</v>
      </c>
      <c r="J230" s="696">
        <f t="shared" si="62"/>
        <v>1</v>
      </c>
      <c r="K230" s="665" t="e">
        <f t="shared" si="63"/>
        <v>#DIV/0!</v>
      </c>
      <c r="L230" s="100"/>
      <c r="M230" s="100"/>
      <c r="N230" s="100"/>
      <c r="O230" s="100"/>
    </row>
    <row r="231" spans="1:15" ht="25.5">
      <c r="A231" s="1425" t="s">
        <v>988</v>
      </c>
      <c r="B231" s="1428" t="s">
        <v>5191</v>
      </c>
      <c r="C231" s="1290"/>
      <c r="D231" s="1290"/>
      <c r="E231" s="675" t="e">
        <f t="shared" si="59"/>
        <v>#DIV/0!</v>
      </c>
      <c r="F231" s="1290"/>
      <c r="G231" s="1290">
        <v>1</v>
      </c>
      <c r="H231" s="675" t="e">
        <f t="shared" si="60"/>
        <v>#DIV/0!</v>
      </c>
      <c r="I231" s="648">
        <f t="shared" si="61"/>
        <v>0</v>
      </c>
      <c r="J231" s="696">
        <f t="shared" si="62"/>
        <v>1</v>
      </c>
      <c r="K231" s="665" t="e">
        <f t="shared" si="63"/>
        <v>#DIV/0!</v>
      </c>
      <c r="L231" s="100"/>
      <c r="M231" s="100"/>
      <c r="N231" s="100"/>
      <c r="O231" s="100"/>
    </row>
    <row r="232" spans="1:15">
      <c r="A232" s="1425" t="s">
        <v>4114</v>
      </c>
      <c r="B232" s="1428" t="s">
        <v>4115</v>
      </c>
      <c r="C232" s="1290"/>
      <c r="D232" s="1290"/>
      <c r="E232" s="675" t="e">
        <f t="shared" si="59"/>
        <v>#DIV/0!</v>
      </c>
      <c r="F232" s="1290"/>
      <c r="G232" s="1290">
        <v>1</v>
      </c>
      <c r="H232" s="675" t="e">
        <f t="shared" si="60"/>
        <v>#DIV/0!</v>
      </c>
      <c r="I232" s="648">
        <f t="shared" si="61"/>
        <v>0</v>
      </c>
      <c r="J232" s="696">
        <f t="shared" si="62"/>
        <v>1</v>
      </c>
      <c r="K232" s="665" t="e">
        <f t="shared" si="63"/>
        <v>#DIV/0!</v>
      </c>
      <c r="L232" s="100"/>
      <c r="M232" s="100"/>
      <c r="N232" s="100"/>
      <c r="O232" s="100"/>
    </row>
    <row r="233" spans="1:15">
      <c r="A233" s="1425" t="s">
        <v>990</v>
      </c>
      <c r="B233" s="1428" t="s">
        <v>991</v>
      </c>
      <c r="C233" s="1290"/>
      <c r="D233" s="1290"/>
      <c r="E233" s="675" t="e">
        <f t="shared" si="59"/>
        <v>#DIV/0!</v>
      </c>
      <c r="F233" s="1290"/>
      <c r="G233" s="1290">
        <v>1</v>
      </c>
      <c r="H233" s="675" t="e">
        <f t="shared" si="60"/>
        <v>#DIV/0!</v>
      </c>
      <c r="I233" s="648">
        <f t="shared" si="61"/>
        <v>0</v>
      </c>
      <c r="J233" s="696">
        <f t="shared" si="62"/>
        <v>1</v>
      </c>
      <c r="K233" s="665" t="e">
        <f t="shared" si="63"/>
        <v>#DIV/0!</v>
      </c>
      <c r="L233" s="100"/>
      <c r="M233" s="100"/>
      <c r="N233" s="100"/>
      <c r="O233" s="100"/>
    </row>
    <row r="234" spans="1:15">
      <c r="A234" s="1425" t="s">
        <v>5192</v>
      </c>
      <c r="B234" s="1428" t="s">
        <v>5193</v>
      </c>
      <c r="C234" s="1290"/>
      <c r="D234" s="1290"/>
      <c r="E234" s="675" t="e">
        <f t="shared" si="59"/>
        <v>#DIV/0!</v>
      </c>
      <c r="F234" s="1290"/>
      <c r="G234" s="1290">
        <v>1</v>
      </c>
      <c r="H234" s="675" t="e">
        <f t="shared" si="60"/>
        <v>#DIV/0!</v>
      </c>
      <c r="I234" s="648">
        <f t="shared" si="61"/>
        <v>0</v>
      </c>
      <c r="J234" s="696">
        <f t="shared" si="62"/>
        <v>1</v>
      </c>
      <c r="K234" s="665" t="e">
        <f t="shared" si="63"/>
        <v>#DIV/0!</v>
      </c>
      <c r="L234" s="100"/>
      <c r="M234" s="100"/>
      <c r="N234" s="100"/>
      <c r="O234" s="100"/>
    </row>
    <row r="235" spans="1:15">
      <c r="A235" s="1425" t="s">
        <v>1012</v>
      </c>
      <c r="B235" s="1428" t="s">
        <v>5194</v>
      </c>
      <c r="C235" s="1290"/>
      <c r="D235" s="1290"/>
      <c r="E235" s="675" t="e">
        <f t="shared" si="59"/>
        <v>#DIV/0!</v>
      </c>
      <c r="F235" s="1290"/>
      <c r="G235" s="1290">
        <v>1</v>
      </c>
      <c r="H235" s="675" t="e">
        <f t="shared" si="60"/>
        <v>#DIV/0!</v>
      </c>
      <c r="I235" s="648">
        <f t="shared" si="61"/>
        <v>0</v>
      </c>
      <c r="J235" s="696">
        <f t="shared" si="62"/>
        <v>1</v>
      </c>
      <c r="K235" s="665" t="e">
        <f t="shared" si="63"/>
        <v>#DIV/0!</v>
      </c>
      <c r="L235" s="100"/>
      <c r="M235" s="100"/>
      <c r="N235" s="100"/>
      <c r="O235" s="100"/>
    </row>
    <row r="236" spans="1:15">
      <c r="A236" s="1425" t="s">
        <v>5195</v>
      </c>
      <c r="B236" s="1428" t="s">
        <v>5196</v>
      </c>
      <c r="C236" s="1290"/>
      <c r="D236" s="1290"/>
      <c r="E236" s="675" t="e">
        <f t="shared" si="59"/>
        <v>#DIV/0!</v>
      </c>
      <c r="F236" s="1290"/>
      <c r="G236" s="1290">
        <v>1</v>
      </c>
      <c r="H236" s="675" t="e">
        <f t="shared" si="60"/>
        <v>#DIV/0!</v>
      </c>
      <c r="I236" s="648">
        <f t="shared" si="61"/>
        <v>0</v>
      </c>
      <c r="J236" s="696">
        <f t="shared" si="62"/>
        <v>1</v>
      </c>
      <c r="K236" s="665" t="e">
        <f t="shared" si="63"/>
        <v>#DIV/0!</v>
      </c>
      <c r="L236" s="100"/>
      <c r="M236" s="100"/>
      <c r="N236" s="100"/>
      <c r="O236" s="100"/>
    </row>
    <row r="237" spans="1:15" ht="25.5">
      <c r="A237" s="1425" t="s">
        <v>5197</v>
      </c>
      <c r="B237" s="1428" t="s">
        <v>5198</v>
      </c>
      <c r="C237" s="1290"/>
      <c r="D237" s="1290"/>
      <c r="E237" s="675" t="e">
        <f t="shared" si="59"/>
        <v>#DIV/0!</v>
      </c>
      <c r="F237" s="1290"/>
      <c r="G237" s="1290">
        <v>1</v>
      </c>
      <c r="H237" s="675" t="e">
        <f t="shared" si="60"/>
        <v>#DIV/0!</v>
      </c>
      <c r="I237" s="648">
        <f t="shared" si="61"/>
        <v>0</v>
      </c>
      <c r="J237" s="696">
        <f t="shared" si="62"/>
        <v>1</v>
      </c>
      <c r="K237" s="665" t="e">
        <f t="shared" si="63"/>
        <v>#DIV/0!</v>
      </c>
      <c r="L237" s="100"/>
      <c r="M237" s="100"/>
      <c r="N237" s="100"/>
      <c r="O237" s="100"/>
    </row>
    <row r="238" spans="1:15" ht="25.5">
      <c r="A238" s="1425" t="s">
        <v>5199</v>
      </c>
      <c r="B238" s="1428" t="s">
        <v>5200</v>
      </c>
      <c r="C238" s="1290"/>
      <c r="D238" s="1290"/>
      <c r="E238" s="675" t="e">
        <f t="shared" si="59"/>
        <v>#DIV/0!</v>
      </c>
      <c r="F238" s="1290"/>
      <c r="G238" s="1290">
        <v>1</v>
      </c>
      <c r="H238" s="675" t="e">
        <f t="shared" si="60"/>
        <v>#DIV/0!</v>
      </c>
      <c r="I238" s="648">
        <f t="shared" si="61"/>
        <v>0</v>
      </c>
      <c r="J238" s="696">
        <f t="shared" si="62"/>
        <v>1</v>
      </c>
      <c r="K238" s="665" t="e">
        <f t="shared" si="63"/>
        <v>#DIV/0!</v>
      </c>
      <c r="L238" s="100"/>
      <c r="M238" s="100"/>
      <c r="N238" s="100"/>
      <c r="O238" s="100"/>
    </row>
    <row r="239" spans="1:15">
      <c r="A239" s="1425" t="s">
        <v>996</v>
      </c>
      <c r="B239" s="1428" t="s">
        <v>5201</v>
      </c>
      <c r="C239" s="1290"/>
      <c r="D239" s="1290"/>
      <c r="E239" s="675" t="e">
        <f t="shared" si="59"/>
        <v>#DIV/0!</v>
      </c>
      <c r="F239" s="1290"/>
      <c r="G239" s="1290">
        <v>1</v>
      </c>
      <c r="H239" s="675" t="e">
        <f t="shared" si="60"/>
        <v>#DIV/0!</v>
      </c>
      <c r="I239" s="648">
        <f t="shared" si="61"/>
        <v>0</v>
      </c>
      <c r="J239" s="696">
        <f t="shared" si="62"/>
        <v>1</v>
      </c>
      <c r="K239" s="665" t="e">
        <f t="shared" si="63"/>
        <v>#DIV/0!</v>
      </c>
      <c r="L239" s="100"/>
      <c r="M239" s="100"/>
      <c r="N239" s="100"/>
      <c r="O239" s="100"/>
    </row>
    <row r="240" spans="1:15">
      <c r="A240" s="1425" t="s">
        <v>214</v>
      </c>
      <c r="B240" s="1428" t="s">
        <v>215</v>
      </c>
      <c r="C240" s="1290"/>
      <c r="D240" s="1290"/>
      <c r="E240" s="675" t="e">
        <f t="shared" ref="E240:E241" si="64">SUM(D240/C240*100)</f>
        <v>#DIV/0!</v>
      </c>
      <c r="F240" s="1290"/>
      <c r="G240" s="1290">
        <v>1</v>
      </c>
      <c r="H240" s="675" t="e">
        <f t="shared" ref="H240:H241" si="65">SUM(G240/F240*100)</f>
        <v>#DIV/0!</v>
      </c>
      <c r="I240" s="648">
        <f t="shared" ref="I240:I241" si="66">C240+F240</f>
        <v>0</v>
      </c>
      <c r="J240" s="696">
        <f t="shared" ref="J240:J241" si="67">D240+G240</f>
        <v>1</v>
      </c>
      <c r="K240" s="665" t="e">
        <f t="shared" ref="K240:K241" si="68">SUM(J240/I240*100)</f>
        <v>#DIV/0!</v>
      </c>
      <c r="L240" s="100"/>
      <c r="M240" s="100"/>
      <c r="N240" s="100"/>
      <c r="O240" s="100"/>
    </row>
    <row r="241" spans="1:15">
      <c r="A241" s="1425" t="s">
        <v>5202</v>
      </c>
      <c r="B241" s="1428" t="s">
        <v>5203</v>
      </c>
      <c r="C241" s="1290"/>
      <c r="D241" s="1290"/>
      <c r="E241" s="675" t="e">
        <f t="shared" si="64"/>
        <v>#DIV/0!</v>
      </c>
      <c r="F241" s="1290"/>
      <c r="G241" s="1290">
        <v>1</v>
      </c>
      <c r="H241" s="675" t="e">
        <f t="shared" si="65"/>
        <v>#DIV/0!</v>
      </c>
      <c r="I241" s="648">
        <f t="shared" si="66"/>
        <v>0</v>
      </c>
      <c r="J241" s="696">
        <f t="shared" si="67"/>
        <v>1</v>
      </c>
      <c r="K241" s="665" t="e">
        <f t="shared" si="68"/>
        <v>#DIV/0!</v>
      </c>
      <c r="L241" s="100"/>
      <c r="M241" s="100"/>
      <c r="N241" s="100"/>
      <c r="O241" s="100"/>
    </row>
    <row r="242" spans="1:15">
      <c r="A242" s="1425" t="s">
        <v>998</v>
      </c>
      <c r="B242" s="1428" t="s">
        <v>5204</v>
      </c>
      <c r="C242" s="1290"/>
      <c r="D242" s="1290"/>
      <c r="E242" s="675" t="e">
        <f t="shared" si="59"/>
        <v>#DIV/0!</v>
      </c>
      <c r="F242" s="1290"/>
      <c r="G242" s="1290">
        <v>1</v>
      </c>
      <c r="H242" s="675" t="e">
        <f t="shared" si="60"/>
        <v>#DIV/0!</v>
      </c>
      <c r="I242" s="648">
        <f t="shared" si="61"/>
        <v>0</v>
      </c>
      <c r="J242" s="696">
        <f t="shared" si="62"/>
        <v>1</v>
      </c>
      <c r="K242" s="665" t="e">
        <f t="shared" si="63"/>
        <v>#DIV/0!</v>
      </c>
      <c r="L242" s="100"/>
      <c r="M242" s="100"/>
      <c r="N242" s="100"/>
      <c r="O242" s="100"/>
    </row>
    <row r="243" spans="1:15">
      <c r="A243" s="1425" t="s">
        <v>1844</v>
      </c>
      <c r="B243" s="1428" t="s">
        <v>5205</v>
      </c>
      <c r="C243" s="1290"/>
      <c r="D243" s="1290"/>
      <c r="E243" s="675" t="e">
        <f t="shared" si="54"/>
        <v>#DIV/0!</v>
      </c>
      <c r="F243" s="1290"/>
      <c r="G243" s="1290">
        <v>23</v>
      </c>
      <c r="H243" s="675" t="e">
        <f t="shared" si="55"/>
        <v>#DIV/0!</v>
      </c>
      <c r="I243" s="648">
        <f t="shared" si="56"/>
        <v>0</v>
      </c>
      <c r="J243" s="696">
        <f t="shared" si="57"/>
        <v>23</v>
      </c>
      <c r="K243" s="665" t="e">
        <f t="shared" si="58"/>
        <v>#DIV/0!</v>
      </c>
      <c r="L243" s="100"/>
      <c r="M243" s="100"/>
      <c r="N243" s="100"/>
      <c r="O243" s="100"/>
    </row>
    <row r="244" spans="1:15">
      <c r="A244" s="1425" t="s">
        <v>5206</v>
      </c>
      <c r="B244" s="1428" t="s">
        <v>5207</v>
      </c>
      <c r="C244" s="1290"/>
      <c r="D244" s="1290"/>
      <c r="E244" s="675" t="e">
        <f t="shared" si="54"/>
        <v>#DIV/0!</v>
      </c>
      <c r="F244" s="1290"/>
      <c r="G244" s="1290">
        <v>1</v>
      </c>
      <c r="H244" s="675" t="e">
        <f t="shared" si="55"/>
        <v>#DIV/0!</v>
      </c>
      <c r="I244" s="648">
        <f t="shared" si="56"/>
        <v>0</v>
      </c>
      <c r="J244" s="696">
        <f t="shared" si="57"/>
        <v>1</v>
      </c>
      <c r="K244" s="665" t="e">
        <f t="shared" si="58"/>
        <v>#DIV/0!</v>
      </c>
      <c r="L244" s="100"/>
      <c r="M244" s="100"/>
      <c r="N244" s="100"/>
      <c r="O244" s="100"/>
    </row>
    <row r="245" spans="1:15">
      <c r="A245" s="1425" t="s">
        <v>5208</v>
      </c>
      <c r="B245" s="1428" t="s">
        <v>5209</v>
      </c>
      <c r="C245" s="1290"/>
      <c r="D245" s="1290"/>
      <c r="E245" s="675" t="e">
        <f t="shared" si="54"/>
        <v>#DIV/0!</v>
      </c>
      <c r="F245" s="1290"/>
      <c r="G245" s="1290">
        <v>1</v>
      </c>
      <c r="H245" s="675" t="e">
        <f t="shared" si="55"/>
        <v>#DIV/0!</v>
      </c>
      <c r="I245" s="648">
        <f t="shared" si="56"/>
        <v>0</v>
      </c>
      <c r="J245" s="696">
        <f t="shared" si="57"/>
        <v>1</v>
      </c>
      <c r="K245" s="665" t="e">
        <f t="shared" si="58"/>
        <v>#DIV/0!</v>
      </c>
      <c r="L245" s="100"/>
      <c r="M245" s="100"/>
      <c r="N245" s="100"/>
      <c r="O245" s="100"/>
    </row>
    <row r="246" spans="1:15" ht="25.5">
      <c r="A246" s="1425" t="s">
        <v>4196</v>
      </c>
      <c r="B246" s="1428" t="s">
        <v>5210</v>
      </c>
      <c r="C246" s="1290"/>
      <c r="D246" s="1290"/>
      <c r="E246" s="675" t="e">
        <f t="shared" ref="E246" si="69">SUM(D246/C246*100)</f>
        <v>#DIV/0!</v>
      </c>
      <c r="F246" s="1290"/>
      <c r="G246" s="1290">
        <v>7</v>
      </c>
      <c r="H246" s="675" t="e">
        <f t="shared" ref="H246" si="70">SUM(G246/F246*100)</f>
        <v>#DIV/0!</v>
      </c>
      <c r="I246" s="648">
        <f t="shared" ref="I246" si="71">C246+F246</f>
        <v>0</v>
      </c>
      <c r="J246" s="696">
        <f t="shared" ref="J246" si="72">D246+G246</f>
        <v>7</v>
      </c>
      <c r="K246" s="665" t="e">
        <f t="shared" ref="K246" si="73">SUM(J246/I246*100)</f>
        <v>#DIV/0!</v>
      </c>
      <c r="L246" s="100"/>
      <c r="M246" s="100"/>
      <c r="N246" s="100"/>
      <c r="O246" s="100"/>
    </row>
    <row r="247" spans="1:15" ht="25.5">
      <c r="A247" s="1425" t="s">
        <v>3519</v>
      </c>
      <c r="B247" s="1428" t="s">
        <v>2582</v>
      </c>
      <c r="C247" s="1290"/>
      <c r="D247" s="1290"/>
      <c r="E247" s="675" t="e">
        <f t="shared" si="54"/>
        <v>#DIV/0!</v>
      </c>
      <c r="F247" s="1290"/>
      <c r="G247" s="1290">
        <v>1</v>
      </c>
      <c r="H247" s="675" t="e">
        <f t="shared" si="55"/>
        <v>#DIV/0!</v>
      </c>
      <c r="I247" s="648">
        <f t="shared" si="56"/>
        <v>0</v>
      </c>
      <c r="J247" s="696">
        <f t="shared" si="57"/>
        <v>1</v>
      </c>
      <c r="K247" s="665" t="e">
        <f t="shared" si="58"/>
        <v>#DIV/0!</v>
      </c>
      <c r="L247" s="100"/>
      <c r="M247" s="100"/>
      <c r="N247" s="100"/>
      <c r="O247" s="100"/>
    </row>
    <row r="248" spans="1:15" ht="25.5">
      <c r="A248" s="1425" t="s">
        <v>5211</v>
      </c>
      <c r="B248" s="1428" t="s">
        <v>5212</v>
      </c>
      <c r="C248" s="1290"/>
      <c r="D248" s="1290"/>
      <c r="E248" s="675" t="e">
        <f t="shared" si="54"/>
        <v>#DIV/0!</v>
      </c>
      <c r="F248" s="1290"/>
      <c r="G248" s="1290">
        <v>1</v>
      </c>
      <c r="H248" s="675" t="e">
        <f t="shared" si="55"/>
        <v>#DIV/0!</v>
      </c>
      <c r="I248" s="648">
        <f t="shared" si="56"/>
        <v>0</v>
      </c>
      <c r="J248" s="696">
        <f t="shared" si="57"/>
        <v>1</v>
      </c>
      <c r="K248" s="665" t="e">
        <f t="shared" si="58"/>
        <v>#DIV/0!</v>
      </c>
      <c r="L248" s="100"/>
      <c r="M248" s="100"/>
      <c r="N248" s="100"/>
      <c r="O248" s="100"/>
    </row>
    <row r="249" spans="1:15">
      <c r="A249" s="1425" t="s">
        <v>1248</v>
      </c>
      <c r="B249" s="1428" t="s">
        <v>2567</v>
      </c>
      <c r="C249" s="1290"/>
      <c r="D249" s="1290"/>
      <c r="E249" s="675" t="e">
        <f t="shared" si="44"/>
        <v>#DIV/0!</v>
      </c>
      <c r="F249" s="1290"/>
      <c r="G249" s="1290">
        <v>1</v>
      </c>
      <c r="H249" s="675" t="e">
        <f t="shared" si="45"/>
        <v>#DIV/0!</v>
      </c>
      <c r="I249" s="648">
        <f t="shared" si="46"/>
        <v>0</v>
      </c>
      <c r="J249" s="696">
        <f t="shared" si="47"/>
        <v>1</v>
      </c>
      <c r="K249" s="665" t="e">
        <f t="shared" si="48"/>
        <v>#DIV/0!</v>
      </c>
      <c r="L249" s="100"/>
      <c r="M249" s="1433"/>
      <c r="N249" s="100"/>
      <c r="O249" s="100"/>
    </row>
    <row r="250" spans="1:15">
      <c r="A250" s="798" t="s">
        <v>4210</v>
      </c>
      <c r="B250" s="674"/>
      <c r="C250" s="1289">
        <f>SUM(C94:C249)</f>
        <v>5634</v>
      </c>
      <c r="D250" s="741">
        <f>SUM(D94:D249)</f>
        <v>2859</v>
      </c>
      <c r="E250" s="677">
        <f t="shared" si="20"/>
        <v>50.74547390841321</v>
      </c>
      <c r="F250" s="1289">
        <f>SUM(F94:F249)</f>
        <v>15670</v>
      </c>
      <c r="G250" s="1289">
        <f>SUM(G94:G249)</f>
        <v>9481</v>
      </c>
      <c r="H250" s="677">
        <f t="shared" si="21"/>
        <v>60.504148053605611</v>
      </c>
      <c r="I250" s="648">
        <f t="shared" si="22"/>
        <v>21304</v>
      </c>
      <c r="J250" s="696">
        <f t="shared" si="22"/>
        <v>12340</v>
      </c>
      <c r="K250" s="665">
        <f t="shared" si="23"/>
        <v>57.923394667668049</v>
      </c>
      <c r="L250" s="100"/>
      <c r="M250" s="100"/>
      <c r="N250" s="100"/>
      <c r="O250" s="100"/>
    </row>
    <row r="251" spans="1:15" ht="15" customHeight="1">
      <c r="A251" s="1895" t="s">
        <v>4211</v>
      </c>
      <c r="B251" s="1896"/>
      <c r="C251" s="1897"/>
      <c r="D251" s="1894"/>
      <c r="E251" s="1894"/>
      <c r="F251" s="1894"/>
      <c r="G251" s="1894"/>
      <c r="H251" s="1894"/>
      <c r="I251" s="1894"/>
      <c r="J251" s="1894"/>
      <c r="K251" s="1898"/>
      <c r="L251" s="100"/>
      <c r="M251" s="100"/>
      <c r="N251" s="100"/>
      <c r="O251" s="100"/>
    </row>
    <row r="252" spans="1:15">
      <c r="A252" s="483" t="s">
        <v>4214</v>
      </c>
      <c r="B252" s="658" t="s">
        <v>4215</v>
      </c>
      <c r="C252" s="474"/>
      <c r="D252" s="474"/>
      <c r="E252" s="675" t="e">
        <f t="shared" si="20"/>
        <v>#DIV/0!</v>
      </c>
      <c r="F252" s="564"/>
      <c r="G252" s="564"/>
      <c r="H252" s="675" t="e">
        <f t="shared" si="21"/>
        <v>#DIV/0!</v>
      </c>
      <c r="I252" s="648">
        <f t="shared" ref="I252:J264" si="74">C252+F252</f>
        <v>0</v>
      </c>
      <c r="J252" s="696">
        <f t="shared" si="74"/>
        <v>0</v>
      </c>
      <c r="K252" s="665" t="e">
        <f t="shared" si="23"/>
        <v>#DIV/0!</v>
      </c>
      <c r="L252" s="100"/>
      <c r="M252" s="100"/>
      <c r="N252" s="100"/>
      <c r="O252" s="100"/>
    </row>
    <row r="253" spans="1:15">
      <c r="A253" s="483" t="s">
        <v>4216</v>
      </c>
      <c r="B253" s="658" t="s">
        <v>4217</v>
      </c>
      <c r="C253" s="474"/>
      <c r="D253" s="474"/>
      <c r="E253" s="675" t="e">
        <f t="shared" si="20"/>
        <v>#DIV/0!</v>
      </c>
      <c r="F253" s="564"/>
      <c r="G253" s="564"/>
      <c r="H253" s="675" t="e">
        <f t="shared" si="21"/>
        <v>#DIV/0!</v>
      </c>
      <c r="I253" s="648">
        <f t="shared" si="74"/>
        <v>0</v>
      </c>
      <c r="J253" s="696">
        <f t="shared" si="74"/>
        <v>0</v>
      </c>
      <c r="K253" s="665" t="e">
        <f t="shared" si="23"/>
        <v>#DIV/0!</v>
      </c>
      <c r="L253" s="100"/>
      <c r="M253" s="100"/>
      <c r="N253" s="100"/>
      <c r="O253" s="100"/>
    </row>
    <row r="254" spans="1:15" ht="12" customHeight="1">
      <c r="A254" s="483" t="s">
        <v>819</v>
      </c>
      <c r="B254" s="658" t="s">
        <v>4218</v>
      </c>
      <c r="C254" s="474"/>
      <c r="D254" s="474"/>
      <c r="E254" s="675" t="e">
        <f t="shared" si="20"/>
        <v>#DIV/0!</v>
      </c>
      <c r="F254" s="564"/>
      <c r="G254" s="564"/>
      <c r="H254" s="675" t="e">
        <f t="shared" si="21"/>
        <v>#DIV/0!</v>
      </c>
      <c r="I254" s="648">
        <f t="shared" si="74"/>
        <v>0</v>
      </c>
      <c r="J254" s="696">
        <f t="shared" si="74"/>
        <v>0</v>
      </c>
      <c r="K254" s="665" t="e">
        <f t="shared" si="23"/>
        <v>#DIV/0!</v>
      </c>
      <c r="L254" s="100"/>
      <c r="M254" s="100"/>
      <c r="N254" s="100"/>
      <c r="O254" s="100"/>
    </row>
    <row r="255" spans="1:15">
      <c r="A255" s="483" t="s">
        <v>4219</v>
      </c>
      <c r="B255" s="658" t="s">
        <v>4220</v>
      </c>
      <c r="C255" s="474"/>
      <c r="D255" s="474"/>
      <c r="E255" s="675" t="e">
        <f t="shared" si="20"/>
        <v>#DIV/0!</v>
      </c>
      <c r="F255" s="564"/>
      <c r="G255" s="564"/>
      <c r="H255" s="675" t="e">
        <f t="shared" si="21"/>
        <v>#DIV/0!</v>
      </c>
      <c r="I255" s="648">
        <f t="shared" si="74"/>
        <v>0</v>
      </c>
      <c r="J255" s="696">
        <f t="shared" si="74"/>
        <v>0</v>
      </c>
      <c r="K255" s="665" t="e">
        <f t="shared" si="23"/>
        <v>#DIV/0!</v>
      </c>
      <c r="L255" s="100"/>
      <c r="M255" s="100"/>
      <c r="N255" s="100"/>
      <c r="O255" s="100"/>
    </row>
    <row r="256" spans="1:15" ht="12.75" customHeight="1">
      <c r="A256" s="483" t="s">
        <v>4221</v>
      </c>
      <c r="B256" s="658" t="s">
        <v>4222</v>
      </c>
      <c r="C256" s="474"/>
      <c r="D256" s="474"/>
      <c r="E256" s="675" t="e">
        <f t="shared" si="20"/>
        <v>#DIV/0!</v>
      </c>
      <c r="F256" s="564"/>
      <c r="G256" s="564"/>
      <c r="H256" s="675" t="e">
        <f t="shared" si="21"/>
        <v>#DIV/0!</v>
      </c>
      <c r="I256" s="648">
        <f t="shared" si="74"/>
        <v>0</v>
      </c>
      <c r="J256" s="696">
        <f t="shared" si="74"/>
        <v>0</v>
      </c>
      <c r="K256" s="665" t="e">
        <f t="shared" si="23"/>
        <v>#DIV/0!</v>
      </c>
      <c r="L256" s="100"/>
      <c r="M256" s="100"/>
      <c r="N256" s="100"/>
      <c r="O256" s="100"/>
    </row>
    <row r="257" spans="1:15" ht="12.75" customHeight="1">
      <c r="A257" s="483" t="s">
        <v>4223</v>
      </c>
      <c r="B257" s="658" t="s">
        <v>4224</v>
      </c>
      <c r="C257" s="474"/>
      <c r="D257" s="474"/>
      <c r="E257" s="675" t="e">
        <f t="shared" si="20"/>
        <v>#DIV/0!</v>
      </c>
      <c r="F257" s="564"/>
      <c r="G257" s="564"/>
      <c r="H257" s="675" t="e">
        <f t="shared" si="21"/>
        <v>#DIV/0!</v>
      </c>
      <c r="I257" s="648">
        <f t="shared" si="74"/>
        <v>0</v>
      </c>
      <c r="J257" s="696">
        <f t="shared" si="74"/>
        <v>0</v>
      </c>
      <c r="K257" s="665" t="e">
        <f t="shared" si="23"/>
        <v>#DIV/0!</v>
      </c>
      <c r="L257" s="100"/>
      <c r="O257" s="100"/>
    </row>
    <row r="258" spans="1:15" ht="14.25" customHeight="1">
      <c r="A258" s="483" t="s">
        <v>4225</v>
      </c>
      <c r="B258" s="658" t="s">
        <v>570</v>
      </c>
      <c r="C258" s="474"/>
      <c r="D258" s="474"/>
      <c r="E258" s="675" t="e">
        <f t="shared" si="20"/>
        <v>#DIV/0!</v>
      </c>
      <c r="F258" s="564"/>
      <c r="G258" s="564"/>
      <c r="H258" s="675" t="e">
        <f t="shared" si="21"/>
        <v>#DIV/0!</v>
      </c>
      <c r="I258" s="648">
        <f t="shared" si="74"/>
        <v>0</v>
      </c>
      <c r="J258" s="696">
        <f t="shared" si="74"/>
        <v>0</v>
      </c>
      <c r="K258" s="665" t="e">
        <f t="shared" si="23"/>
        <v>#DIV/0!</v>
      </c>
      <c r="L258" s="100"/>
      <c r="O258" s="100"/>
    </row>
    <row r="259" spans="1:15" ht="15.75" customHeight="1">
      <c r="A259" s="483" t="s">
        <v>571</v>
      </c>
      <c r="B259" s="658" t="s">
        <v>572</v>
      </c>
      <c r="C259" s="474"/>
      <c r="D259" s="474"/>
      <c r="E259" s="675" t="e">
        <f t="shared" si="20"/>
        <v>#DIV/0!</v>
      </c>
      <c r="F259" s="564"/>
      <c r="G259" s="564"/>
      <c r="H259" s="675" t="e">
        <f t="shared" si="21"/>
        <v>#DIV/0!</v>
      </c>
      <c r="I259" s="648">
        <f t="shared" si="74"/>
        <v>0</v>
      </c>
      <c r="J259" s="696">
        <f t="shared" si="74"/>
        <v>0</v>
      </c>
      <c r="K259" s="665" t="e">
        <f t="shared" si="23"/>
        <v>#DIV/0!</v>
      </c>
      <c r="L259" s="100"/>
      <c r="O259" s="100"/>
    </row>
    <row r="260" spans="1:15" ht="12" customHeight="1">
      <c r="A260" s="483" t="s">
        <v>573</v>
      </c>
      <c r="B260" s="658" t="s">
        <v>2990</v>
      </c>
      <c r="C260" s="474"/>
      <c r="D260" s="474"/>
      <c r="E260" s="675" t="e">
        <f t="shared" si="20"/>
        <v>#DIV/0!</v>
      </c>
      <c r="F260" s="564"/>
      <c r="G260" s="564"/>
      <c r="H260" s="675" t="e">
        <f t="shared" si="21"/>
        <v>#DIV/0!</v>
      </c>
      <c r="I260" s="648">
        <f t="shared" si="74"/>
        <v>0</v>
      </c>
      <c r="J260" s="696">
        <f t="shared" si="74"/>
        <v>0</v>
      </c>
      <c r="K260" s="665" t="e">
        <f t="shared" si="23"/>
        <v>#DIV/0!</v>
      </c>
      <c r="L260" s="100"/>
    </row>
    <row r="261" spans="1:15" ht="15.75" customHeight="1">
      <c r="A261" s="483" t="s">
        <v>2991</v>
      </c>
      <c r="B261" s="658" t="s">
        <v>2992</v>
      </c>
      <c r="C261" s="474"/>
      <c r="D261" s="474"/>
      <c r="E261" s="675" t="e">
        <f t="shared" si="20"/>
        <v>#DIV/0!</v>
      </c>
      <c r="F261" s="564"/>
      <c r="G261" s="564"/>
      <c r="H261" s="675" t="e">
        <f t="shared" si="21"/>
        <v>#DIV/0!</v>
      </c>
      <c r="I261" s="648">
        <f t="shared" si="74"/>
        <v>0</v>
      </c>
      <c r="J261" s="696">
        <f t="shared" si="74"/>
        <v>0</v>
      </c>
      <c r="K261" s="665" t="e">
        <f t="shared" si="23"/>
        <v>#DIV/0!</v>
      </c>
      <c r="L261" s="100"/>
    </row>
    <row r="262" spans="1:15" ht="20.25" customHeight="1">
      <c r="A262" s="483" t="s">
        <v>2993</v>
      </c>
      <c r="B262" s="658" t="s">
        <v>2994</v>
      </c>
      <c r="C262" s="474"/>
      <c r="D262" s="474"/>
      <c r="E262" s="675" t="e">
        <f t="shared" si="20"/>
        <v>#DIV/0!</v>
      </c>
      <c r="F262" s="564"/>
      <c r="G262" s="564"/>
      <c r="H262" s="675" t="e">
        <f t="shared" si="21"/>
        <v>#DIV/0!</v>
      </c>
      <c r="I262" s="648">
        <f t="shared" si="74"/>
        <v>0</v>
      </c>
      <c r="J262" s="696">
        <f t="shared" si="74"/>
        <v>0</v>
      </c>
      <c r="K262" s="665" t="e">
        <f t="shared" si="23"/>
        <v>#DIV/0!</v>
      </c>
      <c r="L262" s="100"/>
    </row>
    <row r="263" spans="1:15">
      <c r="A263" s="769" t="s">
        <v>2995</v>
      </c>
      <c r="B263" s="743"/>
      <c r="C263" s="768">
        <f>SUM(C252:C262)</f>
        <v>0</v>
      </c>
      <c r="D263" s="768">
        <f>SUM(D252:D262)</f>
        <v>0</v>
      </c>
      <c r="E263" s="677" t="e">
        <f t="shared" si="20"/>
        <v>#DIV/0!</v>
      </c>
      <c r="F263" s="768">
        <f>SUM(F252:F262)</f>
        <v>0</v>
      </c>
      <c r="G263" s="768">
        <f>SUM(G252:G262)</f>
        <v>0</v>
      </c>
      <c r="H263" s="677" t="e">
        <f t="shared" si="21"/>
        <v>#DIV/0!</v>
      </c>
      <c r="I263" s="648">
        <f t="shared" si="74"/>
        <v>0</v>
      </c>
      <c r="J263" s="696">
        <f t="shared" si="74"/>
        <v>0</v>
      </c>
      <c r="K263" s="665" t="e">
        <f t="shared" si="23"/>
        <v>#DIV/0!</v>
      </c>
      <c r="L263" s="100"/>
    </row>
    <row r="264" spans="1:15">
      <c r="A264" s="651" t="s">
        <v>2996</v>
      </c>
      <c r="B264" s="674"/>
      <c r="C264" s="653">
        <f>SUM(C92+C250+C263)</f>
        <v>6084</v>
      </c>
      <c r="D264" s="653">
        <f>SUM(D92+D250+D263)</f>
        <v>2998</v>
      </c>
      <c r="E264" s="677">
        <f t="shared" si="20"/>
        <v>49.276791584483895</v>
      </c>
      <c r="F264" s="653">
        <f>SUM(F92+F250+F263)</f>
        <v>16006</v>
      </c>
      <c r="G264" s="653">
        <f>SUM(G92+G250+G263)</f>
        <v>9596</v>
      </c>
      <c r="H264" s="677">
        <f t="shared" si="21"/>
        <v>59.952517805822815</v>
      </c>
      <c r="I264" s="748">
        <f t="shared" si="74"/>
        <v>22090</v>
      </c>
      <c r="J264" s="795">
        <f t="shared" si="74"/>
        <v>12594</v>
      </c>
      <c r="K264" s="665">
        <f t="shared" si="23"/>
        <v>57.012222725215032</v>
      </c>
      <c r="L264" s="100"/>
    </row>
    <row r="265" spans="1:15">
      <c r="A265" s="1860" t="s">
        <v>2997</v>
      </c>
      <c r="B265" s="1860"/>
      <c r="C265" s="1860"/>
      <c r="D265" s="1860"/>
      <c r="E265" s="1860"/>
      <c r="F265" s="1860"/>
      <c r="G265" s="1860"/>
      <c r="H265" s="1860"/>
      <c r="I265" s="1860"/>
      <c r="J265" s="1860"/>
      <c r="L265" s="100"/>
    </row>
    <row r="266" spans="1:15" ht="40.5" customHeight="1">
      <c r="A266" s="1860" t="s">
        <v>1955</v>
      </c>
      <c r="B266" s="1860"/>
      <c r="C266" s="1860"/>
      <c r="D266" s="1860"/>
      <c r="E266" s="1860"/>
      <c r="F266" s="1860"/>
      <c r="G266" s="1860"/>
      <c r="H266" s="1860"/>
      <c r="I266" s="1860"/>
      <c r="J266" s="1860"/>
      <c r="L266" s="100"/>
    </row>
    <row r="267" spans="1:15" ht="14.25">
      <c r="A267" s="213"/>
      <c r="B267" s="229"/>
      <c r="C267" s="229"/>
      <c r="D267" s="229"/>
      <c r="E267" s="229"/>
      <c r="F267" s="218"/>
      <c r="G267" s="218"/>
      <c r="H267" s="218"/>
      <c r="I267" s="230"/>
      <c r="J267" s="218"/>
      <c r="L267" s="100"/>
    </row>
    <row r="268" spans="1:15">
      <c r="A268" s="240"/>
      <c r="B268" s="240"/>
      <c r="C268" s="240"/>
      <c r="D268" s="240"/>
      <c r="E268" s="240"/>
      <c r="F268" s="240"/>
      <c r="G268" s="240"/>
      <c r="H268" s="240"/>
    </row>
    <row r="269" spans="1:15">
      <c r="A269" s="240"/>
      <c r="B269" s="240"/>
      <c r="C269" s="240"/>
      <c r="D269" s="240"/>
      <c r="E269" s="240"/>
      <c r="F269" s="240"/>
      <c r="G269" s="240"/>
      <c r="H269" s="240"/>
    </row>
  </sheetData>
  <mergeCells count="10">
    <mergeCell ref="A266:J266"/>
    <mergeCell ref="C7:E7"/>
    <mergeCell ref="F7:H7"/>
    <mergeCell ref="I7:K7"/>
    <mergeCell ref="A7:A8"/>
    <mergeCell ref="B7:B8"/>
    <mergeCell ref="C93:J93"/>
    <mergeCell ref="A251:B251"/>
    <mergeCell ref="C251:K251"/>
    <mergeCell ref="A265:J265"/>
  </mergeCells>
  <phoneticPr fontId="94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296"/>
  <sheetViews>
    <sheetView topLeftCell="A283" workbookViewId="0">
      <selection activeCell="K292" sqref="K292"/>
    </sheetView>
  </sheetViews>
  <sheetFormatPr defaultColWidth="9.140625" defaultRowHeight="12.75"/>
  <cols>
    <col min="1" max="1" width="12.7109375" customWidth="1"/>
    <col min="2" max="2" width="40.5703125" customWidth="1"/>
    <col min="3" max="3" width="8.85546875" customWidth="1"/>
    <col min="4" max="4" width="9.28515625" customWidth="1"/>
    <col min="5" max="5" width="10.140625" customWidth="1"/>
    <col min="6" max="6" width="8" customWidth="1"/>
    <col min="7" max="7" width="9.42578125" customWidth="1"/>
    <col min="8" max="8" width="10.5703125" customWidth="1"/>
    <col min="9" max="9" width="9.85546875" customWidth="1"/>
    <col min="11" max="11" width="10.7109375" customWidth="1"/>
  </cols>
  <sheetData>
    <row r="1" spans="1:14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4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  <c r="J2" s="222"/>
    </row>
    <row r="3" spans="1:14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4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4" ht="15.75">
      <c r="A5" s="187"/>
      <c r="B5" s="188" t="s">
        <v>692</v>
      </c>
      <c r="C5" s="224" t="s">
        <v>712</v>
      </c>
      <c r="D5" s="225"/>
      <c r="E5" s="225"/>
      <c r="F5" s="225"/>
      <c r="G5" s="196"/>
      <c r="H5" s="196"/>
      <c r="I5" s="197"/>
      <c r="J5" s="222"/>
    </row>
    <row r="6" spans="1:14" ht="29.25" customHeight="1">
      <c r="A6" s="226"/>
      <c r="B6" s="226"/>
      <c r="C6" s="942" t="s">
        <v>357</v>
      </c>
      <c r="D6" s="942"/>
      <c r="E6" s="942"/>
      <c r="F6" s="942"/>
      <c r="G6" s="942"/>
      <c r="H6" s="942"/>
      <c r="I6" s="213"/>
      <c r="J6" s="213"/>
    </row>
    <row r="7" spans="1:14" ht="19.5" customHeight="1">
      <c r="A7" s="1910" t="s">
        <v>31</v>
      </c>
      <c r="B7" s="1910" t="s">
        <v>32</v>
      </c>
      <c r="C7" s="1899" t="s">
        <v>696</v>
      </c>
      <c r="D7" s="1900"/>
      <c r="E7" s="1901"/>
      <c r="F7" s="1899" t="s">
        <v>697</v>
      </c>
      <c r="G7" s="1900"/>
      <c r="H7" s="1901"/>
      <c r="I7" s="1907" t="s">
        <v>3906</v>
      </c>
      <c r="J7" s="1908"/>
      <c r="K7" s="1909"/>
    </row>
    <row r="8" spans="1:14" ht="35.25" customHeight="1" thickBot="1">
      <c r="A8" s="1911"/>
      <c r="B8" s="1911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4" ht="37.5" customHeight="1" thickTop="1">
      <c r="A9" s="811"/>
      <c r="B9" s="812" t="s">
        <v>903</v>
      </c>
      <c r="C9" s="812"/>
      <c r="D9" s="812"/>
      <c r="E9" s="812"/>
      <c r="F9" s="812"/>
      <c r="G9" s="812"/>
      <c r="H9" s="812"/>
      <c r="I9" s="812"/>
      <c r="J9" s="812"/>
      <c r="K9" s="845"/>
    </row>
    <row r="10" spans="1:14" ht="21" customHeight="1">
      <c r="A10" s="813" t="s">
        <v>104</v>
      </c>
      <c r="B10" s="313" t="s">
        <v>105</v>
      </c>
      <c r="C10" s="646">
        <v>6</v>
      </c>
      <c r="D10" s="646"/>
      <c r="E10" s="675">
        <f>SUM(D10/C10*100)</f>
        <v>0</v>
      </c>
      <c r="F10" s="814"/>
      <c r="G10" s="814"/>
      <c r="H10" s="675" t="e">
        <f>SUM(G10/F10*100)</f>
        <v>#DIV/0!</v>
      </c>
      <c r="I10" s="738">
        <f t="shared" ref="I10:J41" si="0">C10+F10</f>
        <v>6</v>
      </c>
      <c r="J10" s="810">
        <f t="shared" si="0"/>
        <v>0</v>
      </c>
      <c r="K10" s="665">
        <f>SUM(J10/I10*100)</f>
        <v>0</v>
      </c>
      <c r="L10" s="943"/>
      <c r="M10" s="100"/>
      <c r="N10" s="199"/>
    </row>
    <row r="11" spans="1:14" ht="33.75" customHeight="1">
      <c r="A11" s="813" t="s">
        <v>122</v>
      </c>
      <c r="B11" s="313" t="s">
        <v>123</v>
      </c>
      <c r="C11" s="646">
        <v>4</v>
      </c>
      <c r="D11" s="646"/>
      <c r="E11" s="675">
        <f t="shared" ref="E11:E74" si="1">SUM(D11/C11*100)</f>
        <v>0</v>
      </c>
      <c r="F11" s="814"/>
      <c r="G11" s="814"/>
      <c r="H11" s="675" t="e">
        <f t="shared" ref="H11:H74" si="2">SUM(G11/F11*100)</f>
        <v>#DIV/0!</v>
      </c>
      <c r="I11" s="738">
        <f t="shared" si="0"/>
        <v>4</v>
      </c>
      <c r="J11" s="810">
        <f t="shared" si="0"/>
        <v>0</v>
      </c>
      <c r="K11" s="665">
        <f t="shared" ref="K11:K74" si="3">SUM(J11/I11*100)</f>
        <v>0</v>
      </c>
      <c r="L11" s="943"/>
      <c r="M11" s="100"/>
      <c r="N11" s="199"/>
    </row>
    <row r="12" spans="1:14" ht="30.75" customHeight="1">
      <c r="A12" s="813" t="s">
        <v>106</v>
      </c>
      <c r="B12" s="313" t="s">
        <v>107</v>
      </c>
      <c r="C12" s="646">
        <v>12</v>
      </c>
      <c r="D12" s="646"/>
      <c r="E12" s="675">
        <f t="shared" si="1"/>
        <v>0</v>
      </c>
      <c r="F12" s="814">
        <v>1</v>
      </c>
      <c r="G12" s="814">
        <v>1</v>
      </c>
      <c r="H12" s="675">
        <f t="shared" si="2"/>
        <v>100</v>
      </c>
      <c r="I12" s="738">
        <f t="shared" si="0"/>
        <v>13</v>
      </c>
      <c r="J12" s="810">
        <f t="shared" si="0"/>
        <v>1</v>
      </c>
      <c r="K12" s="665">
        <f t="shared" si="3"/>
        <v>7.6923076923076925</v>
      </c>
      <c r="L12" s="943"/>
      <c r="M12" s="100"/>
      <c r="N12" s="199"/>
    </row>
    <row r="13" spans="1:14" ht="24.75" customHeight="1">
      <c r="A13" s="813" t="s">
        <v>3003</v>
      </c>
      <c r="B13" s="313" t="s">
        <v>3004</v>
      </c>
      <c r="C13" s="646">
        <v>23</v>
      </c>
      <c r="D13" s="646"/>
      <c r="E13" s="675">
        <f t="shared" si="1"/>
        <v>0</v>
      </c>
      <c r="F13" s="646"/>
      <c r="G13" s="646"/>
      <c r="H13" s="675" t="e">
        <f t="shared" si="2"/>
        <v>#DIV/0!</v>
      </c>
      <c r="I13" s="738">
        <f t="shared" si="0"/>
        <v>23</v>
      </c>
      <c r="J13" s="810">
        <f t="shared" si="0"/>
        <v>0</v>
      </c>
      <c r="K13" s="665">
        <f t="shared" si="3"/>
        <v>0</v>
      </c>
      <c r="L13" s="943"/>
      <c r="M13" s="100"/>
      <c r="N13" s="943"/>
    </row>
    <row r="14" spans="1:14" ht="25.5" customHeight="1">
      <c r="A14" s="813" t="s">
        <v>4560</v>
      </c>
      <c r="B14" s="313" t="s">
        <v>4561</v>
      </c>
      <c r="C14" s="646">
        <v>12</v>
      </c>
      <c r="D14" s="646"/>
      <c r="E14" s="675">
        <f t="shared" si="1"/>
        <v>0</v>
      </c>
      <c r="F14" s="814">
        <v>2</v>
      </c>
      <c r="G14" s="814"/>
      <c r="H14" s="675">
        <f t="shared" si="2"/>
        <v>0</v>
      </c>
      <c r="I14" s="738">
        <f t="shared" si="0"/>
        <v>14</v>
      </c>
      <c r="J14" s="810">
        <f t="shared" si="0"/>
        <v>0</v>
      </c>
      <c r="K14" s="665">
        <f t="shared" si="3"/>
        <v>0</v>
      </c>
      <c r="L14" s="943"/>
      <c r="M14" s="100"/>
      <c r="N14" s="199"/>
    </row>
    <row r="15" spans="1:14" ht="24" customHeight="1">
      <c r="A15" s="813" t="s">
        <v>122</v>
      </c>
      <c r="B15" s="313" t="s">
        <v>123</v>
      </c>
      <c r="C15" s="646">
        <v>2</v>
      </c>
      <c r="D15" s="646"/>
      <c r="E15" s="675">
        <f t="shared" si="1"/>
        <v>0</v>
      </c>
      <c r="F15" s="814"/>
      <c r="G15" s="814"/>
      <c r="H15" s="675" t="e">
        <f t="shared" si="2"/>
        <v>#DIV/0!</v>
      </c>
      <c r="I15" s="738">
        <f t="shared" si="0"/>
        <v>2</v>
      </c>
      <c r="J15" s="810">
        <f t="shared" si="0"/>
        <v>0</v>
      </c>
      <c r="K15" s="665">
        <f t="shared" si="3"/>
        <v>0</v>
      </c>
      <c r="L15" s="943"/>
      <c r="M15" s="100"/>
      <c r="N15" s="199"/>
    </row>
    <row r="16" spans="1:14" ht="15" customHeight="1">
      <c r="A16" s="813" t="s">
        <v>126</v>
      </c>
      <c r="B16" s="313" t="s">
        <v>127</v>
      </c>
      <c r="C16" s="646">
        <v>1</v>
      </c>
      <c r="D16" s="646"/>
      <c r="E16" s="675">
        <f t="shared" si="1"/>
        <v>0</v>
      </c>
      <c r="F16" s="814">
        <v>1</v>
      </c>
      <c r="G16" s="814"/>
      <c r="H16" s="675">
        <f t="shared" si="2"/>
        <v>0</v>
      </c>
      <c r="I16" s="738">
        <f t="shared" si="0"/>
        <v>2</v>
      </c>
      <c r="J16" s="810">
        <f t="shared" si="0"/>
        <v>0</v>
      </c>
      <c r="K16" s="665">
        <f t="shared" si="3"/>
        <v>0</v>
      </c>
      <c r="L16" s="943"/>
      <c r="M16" s="100"/>
      <c r="N16" s="199"/>
    </row>
    <row r="17" spans="1:14" ht="27" customHeight="1">
      <c r="A17" s="813" t="s">
        <v>4562</v>
      </c>
      <c r="B17" s="313" t="s">
        <v>4563</v>
      </c>
      <c r="C17" s="646">
        <v>1</v>
      </c>
      <c r="D17" s="646"/>
      <c r="E17" s="675">
        <f t="shared" si="1"/>
        <v>0</v>
      </c>
      <c r="F17" s="814"/>
      <c r="G17" s="814"/>
      <c r="H17" s="675" t="e">
        <f t="shared" si="2"/>
        <v>#DIV/0!</v>
      </c>
      <c r="I17" s="738">
        <f t="shared" si="0"/>
        <v>1</v>
      </c>
      <c r="J17" s="810">
        <f t="shared" si="0"/>
        <v>0</v>
      </c>
      <c r="K17" s="665">
        <f t="shared" si="3"/>
        <v>0</v>
      </c>
      <c r="L17" s="943"/>
      <c r="M17" s="100"/>
      <c r="N17" s="199"/>
    </row>
    <row r="18" spans="1:14" ht="33.75" customHeight="1">
      <c r="A18" s="813" t="s">
        <v>2972</v>
      </c>
      <c r="B18" s="313" t="s">
        <v>1315</v>
      </c>
      <c r="C18" s="646">
        <v>3</v>
      </c>
      <c r="D18" s="646"/>
      <c r="E18" s="675">
        <f t="shared" si="1"/>
        <v>0</v>
      </c>
      <c r="F18" s="814">
        <v>2</v>
      </c>
      <c r="G18" s="814"/>
      <c r="H18" s="675">
        <f t="shared" si="2"/>
        <v>0</v>
      </c>
      <c r="I18" s="738">
        <f t="shared" si="0"/>
        <v>5</v>
      </c>
      <c r="J18" s="810">
        <f t="shared" si="0"/>
        <v>0</v>
      </c>
      <c r="K18" s="665">
        <f t="shared" si="3"/>
        <v>0</v>
      </c>
      <c r="L18" s="943"/>
      <c r="M18" s="100"/>
      <c r="N18" s="199"/>
    </row>
    <row r="19" spans="1:14" ht="15" customHeight="1">
      <c r="A19" s="813" t="s">
        <v>639</v>
      </c>
      <c r="B19" s="313" t="s">
        <v>640</v>
      </c>
      <c r="C19" s="646">
        <v>1</v>
      </c>
      <c r="D19" s="646"/>
      <c r="E19" s="675">
        <f t="shared" si="1"/>
        <v>0</v>
      </c>
      <c r="F19" s="814">
        <v>3</v>
      </c>
      <c r="G19" s="814"/>
      <c r="H19" s="675">
        <f t="shared" si="2"/>
        <v>0</v>
      </c>
      <c r="I19" s="738">
        <f t="shared" si="0"/>
        <v>4</v>
      </c>
      <c r="J19" s="810">
        <f t="shared" si="0"/>
        <v>0</v>
      </c>
      <c r="K19" s="665">
        <f t="shared" si="3"/>
        <v>0</v>
      </c>
      <c r="L19" s="943"/>
      <c r="M19" s="100"/>
      <c r="N19" s="199"/>
    </row>
    <row r="20" spans="1:14" ht="15" customHeight="1">
      <c r="A20" s="813" t="s">
        <v>4564</v>
      </c>
      <c r="B20" s="313" t="s">
        <v>4565</v>
      </c>
      <c r="C20" s="646">
        <v>7</v>
      </c>
      <c r="D20" s="646"/>
      <c r="E20" s="675">
        <f t="shared" si="1"/>
        <v>0</v>
      </c>
      <c r="F20" s="814">
        <v>3</v>
      </c>
      <c r="G20" s="814"/>
      <c r="H20" s="675">
        <f t="shared" si="2"/>
        <v>0</v>
      </c>
      <c r="I20" s="738">
        <f t="shared" si="0"/>
        <v>10</v>
      </c>
      <c r="J20" s="810">
        <f t="shared" si="0"/>
        <v>0</v>
      </c>
      <c r="K20" s="665">
        <f t="shared" si="3"/>
        <v>0</v>
      </c>
      <c r="L20" s="943"/>
      <c r="M20" s="100"/>
      <c r="N20" s="199"/>
    </row>
    <row r="21" spans="1:14" ht="15" customHeight="1">
      <c r="A21" s="813" t="s">
        <v>4566</v>
      </c>
      <c r="B21" s="313" t="s">
        <v>4567</v>
      </c>
      <c r="C21" s="646">
        <v>16</v>
      </c>
      <c r="D21" s="646"/>
      <c r="E21" s="675">
        <f t="shared" si="1"/>
        <v>0</v>
      </c>
      <c r="F21" s="814">
        <v>2</v>
      </c>
      <c r="G21" s="814"/>
      <c r="H21" s="675">
        <f t="shared" si="2"/>
        <v>0</v>
      </c>
      <c r="I21" s="738">
        <f t="shared" si="0"/>
        <v>18</v>
      </c>
      <c r="J21" s="810">
        <f t="shared" si="0"/>
        <v>0</v>
      </c>
      <c r="K21" s="665">
        <f t="shared" si="3"/>
        <v>0</v>
      </c>
      <c r="L21" s="943"/>
      <c r="M21" s="100"/>
      <c r="N21" s="199"/>
    </row>
    <row r="22" spans="1:14" ht="38.25" customHeight="1">
      <c r="A22" s="813" t="s">
        <v>4568</v>
      </c>
      <c r="B22" s="313" t="s">
        <v>4569</v>
      </c>
      <c r="C22" s="646">
        <v>2</v>
      </c>
      <c r="D22" s="646"/>
      <c r="E22" s="675">
        <f t="shared" si="1"/>
        <v>0</v>
      </c>
      <c r="F22" s="814">
        <v>3</v>
      </c>
      <c r="G22" s="814"/>
      <c r="H22" s="675">
        <f t="shared" si="2"/>
        <v>0</v>
      </c>
      <c r="I22" s="738">
        <f t="shared" si="0"/>
        <v>5</v>
      </c>
      <c r="J22" s="810">
        <f t="shared" si="0"/>
        <v>0</v>
      </c>
      <c r="K22" s="665">
        <f t="shared" si="3"/>
        <v>0</v>
      </c>
      <c r="L22" s="943"/>
      <c r="M22" s="100"/>
      <c r="N22" s="199"/>
    </row>
    <row r="23" spans="1:14" ht="15" customHeight="1">
      <c r="A23" s="813" t="s">
        <v>2489</v>
      </c>
      <c r="B23" s="313" t="s">
        <v>2490</v>
      </c>
      <c r="C23" s="646">
        <v>1</v>
      </c>
      <c r="D23" s="646"/>
      <c r="E23" s="675">
        <f t="shared" si="1"/>
        <v>0</v>
      </c>
      <c r="F23" s="814"/>
      <c r="G23" s="814"/>
      <c r="H23" s="675" t="e">
        <f t="shared" si="2"/>
        <v>#DIV/0!</v>
      </c>
      <c r="I23" s="738">
        <f t="shared" si="0"/>
        <v>1</v>
      </c>
      <c r="J23" s="810">
        <f t="shared" si="0"/>
        <v>0</v>
      </c>
      <c r="K23" s="665">
        <f t="shared" si="3"/>
        <v>0</v>
      </c>
      <c r="L23" s="943"/>
      <c r="M23" s="100"/>
      <c r="N23" s="199"/>
    </row>
    <row r="24" spans="1:14" ht="33" customHeight="1">
      <c r="A24" s="813" t="s">
        <v>645</v>
      </c>
      <c r="B24" s="313" t="s">
        <v>646</v>
      </c>
      <c r="C24" s="646">
        <v>13</v>
      </c>
      <c r="D24" s="646"/>
      <c r="E24" s="675">
        <f t="shared" si="1"/>
        <v>0</v>
      </c>
      <c r="F24" s="814">
        <v>2</v>
      </c>
      <c r="G24" s="814"/>
      <c r="H24" s="675">
        <f t="shared" si="2"/>
        <v>0</v>
      </c>
      <c r="I24" s="738">
        <f t="shared" si="0"/>
        <v>15</v>
      </c>
      <c r="J24" s="810">
        <f t="shared" si="0"/>
        <v>0</v>
      </c>
      <c r="K24" s="665">
        <f t="shared" si="3"/>
        <v>0</v>
      </c>
      <c r="L24" s="943"/>
      <c r="M24" s="100"/>
      <c r="N24" s="199"/>
    </row>
    <row r="25" spans="1:14" ht="15" customHeight="1">
      <c r="A25" s="813" t="s">
        <v>4570</v>
      </c>
      <c r="B25" s="313" t="s">
        <v>4571</v>
      </c>
      <c r="C25" s="646">
        <v>1</v>
      </c>
      <c r="D25" s="646"/>
      <c r="E25" s="675">
        <f t="shared" si="1"/>
        <v>0</v>
      </c>
      <c r="F25" s="814">
        <v>2</v>
      </c>
      <c r="G25" s="814"/>
      <c r="H25" s="675">
        <f t="shared" si="2"/>
        <v>0</v>
      </c>
      <c r="I25" s="738">
        <f t="shared" si="0"/>
        <v>3</v>
      </c>
      <c r="J25" s="810">
        <f t="shared" si="0"/>
        <v>0</v>
      </c>
      <c r="K25" s="665">
        <f t="shared" si="3"/>
        <v>0</v>
      </c>
      <c r="L25" s="943"/>
      <c r="M25" s="100"/>
      <c r="N25" s="199"/>
    </row>
    <row r="26" spans="1:14">
      <c r="A26" s="813" t="s">
        <v>647</v>
      </c>
      <c r="B26" s="313" t="s">
        <v>4572</v>
      </c>
      <c r="C26" s="646">
        <v>2</v>
      </c>
      <c r="D26" s="646"/>
      <c r="E26" s="675">
        <f t="shared" si="1"/>
        <v>0</v>
      </c>
      <c r="F26" s="814">
        <v>2</v>
      </c>
      <c r="G26" s="814"/>
      <c r="H26" s="675">
        <f t="shared" si="2"/>
        <v>0</v>
      </c>
      <c r="I26" s="738">
        <f t="shared" si="0"/>
        <v>4</v>
      </c>
      <c r="J26" s="810">
        <f t="shared" si="0"/>
        <v>0</v>
      </c>
      <c r="K26" s="665">
        <f t="shared" si="3"/>
        <v>0</v>
      </c>
      <c r="L26" s="943"/>
      <c r="M26" s="100"/>
      <c r="N26" s="199"/>
    </row>
    <row r="27" spans="1:14" ht="21.75" customHeight="1">
      <c r="A27" s="813" t="s">
        <v>4573</v>
      </c>
      <c r="B27" s="313" t="s">
        <v>4574</v>
      </c>
      <c r="C27" s="814"/>
      <c r="D27" s="814"/>
      <c r="E27" s="675" t="e">
        <f t="shared" si="1"/>
        <v>#DIV/0!</v>
      </c>
      <c r="F27" s="646">
        <v>74</v>
      </c>
      <c r="G27" s="646">
        <v>52</v>
      </c>
      <c r="H27" s="675">
        <f t="shared" si="2"/>
        <v>70.270270270270274</v>
      </c>
      <c r="I27" s="738">
        <f t="shared" si="0"/>
        <v>74</v>
      </c>
      <c r="J27" s="810">
        <f t="shared" si="0"/>
        <v>52</v>
      </c>
      <c r="K27" s="665">
        <f t="shared" si="3"/>
        <v>70.270270270270274</v>
      </c>
      <c r="L27" s="199"/>
      <c r="M27" s="100"/>
      <c r="N27" s="943"/>
    </row>
    <row r="28" spans="1:14" ht="25.5">
      <c r="A28" s="813" t="s">
        <v>4575</v>
      </c>
      <c r="B28" s="313" t="s">
        <v>4576</v>
      </c>
      <c r="C28" s="814"/>
      <c r="D28" s="814"/>
      <c r="E28" s="675" t="e">
        <f t="shared" si="1"/>
        <v>#DIV/0!</v>
      </c>
      <c r="F28" s="646">
        <v>4</v>
      </c>
      <c r="G28" s="646">
        <v>10</v>
      </c>
      <c r="H28" s="675">
        <f t="shared" si="2"/>
        <v>250</v>
      </c>
      <c r="I28" s="738">
        <f t="shared" si="0"/>
        <v>4</v>
      </c>
      <c r="J28" s="810">
        <f t="shared" si="0"/>
        <v>10</v>
      </c>
      <c r="K28" s="665">
        <f t="shared" si="3"/>
        <v>250</v>
      </c>
      <c r="L28" s="199"/>
      <c r="M28" s="100"/>
      <c r="N28" s="943"/>
    </row>
    <row r="29" spans="1:14" ht="25.5">
      <c r="A29" s="813" t="s">
        <v>4577</v>
      </c>
      <c r="B29" s="313" t="s">
        <v>4578</v>
      </c>
      <c r="C29" s="814"/>
      <c r="D29" s="814"/>
      <c r="E29" s="675" t="e">
        <f t="shared" si="1"/>
        <v>#DIV/0!</v>
      </c>
      <c r="F29" s="646">
        <v>2</v>
      </c>
      <c r="G29" s="646">
        <v>8</v>
      </c>
      <c r="H29" s="675">
        <f t="shared" si="2"/>
        <v>400</v>
      </c>
      <c r="I29" s="738">
        <f t="shared" si="0"/>
        <v>2</v>
      </c>
      <c r="J29" s="810">
        <f t="shared" si="0"/>
        <v>8</v>
      </c>
      <c r="K29" s="665">
        <f t="shared" si="3"/>
        <v>400</v>
      </c>
      <c r="L29" s="199"/>
      <c r="M29" s="100"/>
      <c r="N29" s="943"/>
    </row>
    <row r="30" spans="1:14" ht="25.5">
      <c r="A30" s="813" t="s">
        <v>4579</v>
      </c>
      <c r="B30" s="313" t="s">
        <v>4580</v>
      </c>
      <c r="C30" s="814"/>
      <c r="D30" s="814"/>
      <c r="E30" s="675" t="e">
        <f t="shared" si="1"/>
        <v>#DIV/0!</v>
      </c>
      <c r="F30" s="646">
        <v>3</v>
      </c>
      <c r="G30" s="646">
        <v>2</v>
      </c>
      <c r="H30" s="675">
        <f t="shared" si="2"/>
        <v>66.666666666666657</v>
      </c>
      <c r="I30" s="738">
        <f t="shared" si="0"/>
        <v>3</v>
      </c>
      <c r="J30" s="810">
        <f t="shared" si="0"/>
        <v>2</v>
      </c>
      <c r="K30" s="665">
        <f t="shared" si="3"/>
        <v>66.666666666666657</v>
      </c>
      <c r="L30" s="199"/>
      <c r="M30" s="100"/>
      <c r="N30" s="943"/>
    </row>
    <row r="31" spans="1:14">
      <c r="A31" s="813" t="s">
        <v>4581</v>
      </c>
      <c r="B31" s="313" t="s">
        <v>4582</v>
      </c>
      <c r="C31" s="814">
        <v>9</v>
      </c>
      <c r="D31" s="814"/>
      <c r="E31" s="675">
        <f t="shared" si="1"/>
        <v>0</v>
      </c>
      <c r="F31" s="646">
        <v>4</v>
      </c>
      <c r="G31" s="646">
        <v>1</v>
      </c>
      <c r="H31" s="675">
        <f t="shared" si="2"/>
        <v>25</v>
      </c>
      <c r="I31" s="738">
        <f t="shared" si="0"/>
        <v>13</v>
      </c>
      <c r="J31" s="810">
        <f t="shared" si="0"/>
        <v>1</v>
      </c>
      <c r="K31" s="665">
        <f t="shared" si="3"/>
        <v>7.6923076923076925</v>
      </c>
      <c r="L31" s="199"/>
      <c r="M31" s="100"/>
      <c r="N31" s="943"/>
    </row>
    <row r="32" spans="1:14" ht="25.5">
      <c r="A32" s="813" t="s">
        <v>4583</v>
      </c>
      <c r="B32" s="313" t="s">
        <v>4584</v>
      </c>
      <c r="C32" s="646"/>
      <c r="D32" s="646"/>
      <c r="E32" s="675" t="e">
        <f t="shared" si="1"/>
        <v>#DIV/0!</v>
      </c>
      <c r="F32" s="814">
        <v>2</v>
      </c>
      <c r="G32" s="814"/>
      <c r="H32" s="675">
        <f t="shared" si="2"/>
        <v>0</v>
      </c>
      <c r="I32" s="738">
        <f t="shared" si="0"/>
        <v>2</v>
      </c>
      <c r="J32" s="810">
        <f t="shared" si="0"/>
        <v>0</v>
      </c>
      <c r="K32" s="665">
        <f t="shared" si="3"/>
        <v>0</v>
      </c>
      <c r="L32" s="943"/>
      <c r="M32" s="100"/>
      <c r="N32" s="199"/>
    </row>
    <row r="33" spans="1:14" ht="25.5">
      <c r="A33" s="815" t="s">
        <v>4585</v>
      </c>
      <c r="B33" s="816" t="s">
        <v>4586</v>
      </c>
      <c r="C33" s="814"/>
      <c r="D33" s="814"/>
      <c r="E33" s="675" t="e">
        <f t="shared" si="1"/>
        <v>#DIV/0!</v>
      </c>
      <c r="F33" s="646">
        <v>36</v>
      </c>
      <c r="G33" s="646">
        <v>26</v>
      </c>
      <c r="H33" s="675">
        <f t="shared" si="2"/>
        <v>72.222222222222214</v>
      </c>
      <c r="I33" s="738">
        <f t="shared" si="0"/>
        <v>36</v>
      </c>
      <c r="J33" s="810">
        <f t="shared" si="0"/>
        <v>26</v>
      </c>
      <c r="K33" s="665">
        <f t="shared" si="3"/>
        <v>72.222222222222214</v>
      </c>
      <c r="L33" s="199"/>
      <c r="M33" s="100"/>
      <c r="N33" s="943"/>
    </row>
    <row r="34" spans="1:14">
      <c r="A34" s="813" t="s">
        <v>4587</v>
      </c>
      <c r="B34" s="313" t="s">
        <v>1159</v>
      </c>
      <c r="C34" s="814"/>
      <c r="D34" s="814"/>
      <c r="E34" s="675" t="e">
        <f t="shared" si="1"/>
        <v>#DIV/0!</v>
      </c>
      <c r="F34" s="646">
        <v>40</v>
      </c>
      <c r="G34" s="646">
        <v>19</v>
      </c>
      <c r="H34" s="675">
        <f t="shared" si="2"/>
        <v>47.5</v>
      </c>
      <c r="I34" s="738">
        <f t="shared" si="0"/>
        <v>40</v>
      </c>
      <c r="J34" s="810">
        <f t="shared" si="0"/>
        <v>19</v>
      </c>
      <c r="K34" s="665">
        <f t="shared" si="3"/>
        <v>47.5</v>
      </c>
      <c r="L34" s="199"/>
      <c r="M34" s="100"/>
      <c r="N34" s="943"/>
    </row>
    <row r="35" spans="1:14" ht="25.5">
      <c r="A35" s="813" t="s">
        <v>4588</v>
      </c>
      <c r="B35" s="313" t="s">
        <v>4589</v>
      </c>
      <c r="C35" s="646">
        <v>1</v>
      </c>
      <c r="D35" s="646"/>
      <c r="E35" s="675">
        <f t="shared" si="1"/>
        <v>0</v>
      </c>
      <c r="F35" s="646"/>
      <c r="G35" s="646"/>
      <c r="H35" s="675" t="e">
        <f t="shared" si="2"/>
        <v>#DIV/0!</v>
      </c>
      <c r="I35" s="738">
        <f t="shared" si="0"/>
        <v>1</v>
      </c>
      <c r="J35" s="810">
        <f t="shared" si="0"/>
        <v>0</v>
      </c>
      <c r="K35" s="665">
        <f t="shared" si="3"/>
        <v>0</v>
      </c>
      <c r="L35" s="943"/>
      <c r="M35" s="100"/>
      <c r="N35" s="943"/>
    </row>
    <row r="36" spans="1:14" ht="25.5">
      <c r="A36" s="813" t="s">
        <v>1081</v>
      </c>
      <c r="B36" s="313" t="s">
        <v>4590</v>
      </c>
      <c r="C36" s="646">
        <v>1</v>
      </c>
      <c r="D36" s="646"/>
      <c r="E36" s="675">
        <f t="shared" si="1"/>
        <v>0</v>
      </c>
      <c r="F36" s="646"/>
      <c r="G36" s="646"/>
      <c r="H36" s="675" t="e">
        <f t="shared" si="2"/>
        <v>#DIV/0!</v>
      </c>
      <c r="I36" s="738">
        <f t="shared" si="0"/>
        <v>1</v>
      </c>
      <c r="J36" s="810">
        <f t="shared" si="0"/>
        <v>0</v>
      </c>
      <c r="K36" s="665">
        <f t="shared" si="3"/>
        <v>0</v>
      </c>
      <c r="L36" s="943"/>
      <c r="M36" s="100"/>
      <c r="N36" s="943"/>
    </row>
    <row r="37" spans="1:14">
      <c r="A37" s="813" t="s">
        <v>4591</v>
      </c>
      <c r="B37" s="313" t="s">
        <v>4592</v>
      </c>
      <c r="C37" s="646">
        <v>2</v>
      </c>
      <c r="D37" s="646"/>
      <c r="E37" s="675">
        <f t="shared" si="1"/>
        <v>0</v>
      </c>
      <c r="F37" s="814"/>
      <c r="G37" s="814"/>
      <c r="H37" s="675" t="e">
        <f t="shared" si="2"/>
        <v>#DIV/0!</v>
      </c>
      <c r="I37" s="738">
        <f t="shared" si="0"/>
        <v>2</v>
      </c>
      <c r="J37" s="810">
        <f t="shared" si="0"/>
        <v>0</v>
      </c>
      <c r="K37" s="665">
        <f t="shared" si="3"/>
        <v>0</v>
      </c>
      <c r="L37" s="943"/>
      <c r="M37" s="100"/>
      <c r="N37" s="199"/>
    </row>
    <row r="38" spans="1:14" ht="25.5">
      <c r="A38" s="813" t="s">
        <v>4594</v>
      </c>
      <c r="B38" s="313" t="s">
        <v>4595</v>
      </c>
      <c r="C38" s="814"/>
      <c r="D38" s="814"/>
      <c r="E38" s="675" t="e">
        <f t="shared" si="1"/>
        <v>#DIV/0!</v>
      </c>
      <c r="F38" s="646">
        <v>4</v>
      </c>
      <c r="G38" s="646"/>
      <c r="H38" s="675">
        <f t="shared" si="2"/>
        <v>0</v>
      </c>
      <c r="I38" s="738">
        <f t="shared" si="0"/>
        <v>4</v>
      </c>
      <c r="J38" s="810">
        <f t="shared" si="0"/>
        <v>0</v>
      </c>
      <c r="K38" s="665">
        <f t="shared" si="3"/>
        <v>0</v>
      </c>
      <c r="L38" s="199"/>
      <c r="M38" s="100"/>
      <c r="N38" s="943"/>
    </row>
    <row r="39" spans="1:14">
      <c r="A39" s="813" t="s">
        <v>4596</v>
      </c>
      <c r="B39" s="313" t="s">
        <v>4597</v>
      </c>
      <c r="C39" s="814">
        <v>1</v>
      </c>
      <c r="D39" s="814"/>
      <c r="E39" s="675">
        <f t="shared" si="1"/>
        <v>0</v>
      </c>
      <c r="F39" s="646">
        <v>1</v>
      </c>
      <c r="G39" s="646">
        <v>1</v>
      </c>
      <c r="H39" s="675">
        <f t="shared" si="2"/>
        <v>100</v>
      </c>
      <c r="I39" s="738">
        <f t="shared" si="0"/>
        <v>2</v>
      </c>
      <c r="J39" s="810">
        <f t="shared" si="0"/>
        <v>1</v>
      </c>
      <c r="K39" s="665">
        <f t="shared" si="3"/>
        <v>50</v>
      </c>
      <c r="L39" s="199"/>
      <c r="M39" s="100"/>
      <c r="N39" s="943"/>
    </row>
    <row r="40" spans="1:14" ht="25.5">
      <c r="A40" s="813" t="s">
        <v>4598</v>
      </c>
      <c r="B40" s="313" t="s">
        <v>4599</v>
      </c>
      <c r="C40" s="646">
        <v>2</v>
      </c>
      <c r="D40" s="646"/>
      <c r="E40" s="675">
        <f t="shared" si="1"/>
        <v>0</v>
      </c>
      <c r="F40" s="646">
        <v>4</v>
      </c>
      <c r="G40" s="646">
        <v>1</v>
      </c>
      <c r="H40" s="675">
        <f t="shared" si="2"/>
        <v>25</v>
      </c>
      <c r="I40" s="738">
        <f t="shared" si="0"/>
        <v>6</v>
      </c>
      <c r="J40" s="810">
        <f t="shared" si="0"/>
        <v>1</v>
      </c>
      <c r="K40" s="665">
        <f t="shared" si="3"/>
        <v>16.666666666666664</v>
      </c>
      <c r="L40" s="943"/>
      <c r="M40" s="100"/>
      <c r="N40" s="943"/>
    </row>
    <row r="41" spans="1:14">
      <c r="A41" s="813" t="s">
        <v>4600</v>
      </c>
      <c r="B41" s="313" t="s">
        <v>4601</v>
      </c>
      <c r="C41" s="814"/>
      <c r="D41" s="814"/>
      <c r="E41" s="675" t="e">
        <f t="shared" si="1"/>
        <v>#DIV/0!</v>
      </c>
      <c r="F41" s="646">
        <v>2</v>
      </c>
      <c r="G41" s="646">
        <v>2</v>
      </c>
      <c r="H41" s="675">
        <f t="shared" si="2"/>
        <v>100</v>
      </c>
      <c r="I41" s="738">
        <f t="shared" si="0"/>
        <v>2</v>
      </c>
      <c r="J41" s="810">
        <f t="shared" si="0"/>
        <v>2</v>
      </c>
      <c r="K41" s="665">
        <f t="shared" si="3"/>
        <v>100</v>
      </c>
      <c r="L41" s="199"/>
      <c r="M41" s="100"/>
      <c r="N41" s="943"/>
    </row>
    <row r="42" spans="1:14">
      <c r="A42" s="813" t="s">
        <v>2463</v>
      </c>
      <c r="B42" s="313" t="s">
        <v>4602</v>
      </c>
      <c r="C42" s="646">
        <v>3</v>
      </c>
      <c r="D42" s="646"/>
      <c r="E42" s="675">
        <f t="shared" si="1"/>
        <v>0</v>
      </c>
      <c r="F42" s="814">
        <v>1</v>
      </c>
      <c r="G42" s="814"/>
      <c r="H42" s="675">
        <f t="shared" si="2"/>
        <v>0</v>
      </c>
      <c r="I42" s="738">
        <f t="shared" ref="I42:J73" si="4">C42+F42</f>
        <v>4</v>
      </c>
      <c r="J42" s="810">
        <f t="shared" si="4"/>
        <v>0</v>
      </c>
      <c r="K42" s="665">
        <f t="shared" si="3"/>
        <v>0</v>
      </c>
      <c r="L42" s="943"/>
      <c r="M42" s="100"/>
      <c r="N42" s="199"/>
    </row>
    <row r="43" spans="1:14" ht="25.5">
      <c r="A43" s="813" t="s">
        <v>4603</v>
      </c>
      <c r="B43" s="313" t="s">
        <v>4604</v>
      </c>
      <c r="C43" s="646">
        <v>3</v>
      </c>
      <c r="D43" s="646"/>
      <c r="E43" s="675">
        <f t="shared" si="1"/>
        <v>0</v>
      </c>
      <c r="F43" s="814"/>
      <c r="G43" s="814"/>
      <c r="H43" s="675" t="e">
        <f t="shared" si="2"/>
        <v>#DIV/0!</v>
      </c>
      <c r="I43" s="738">
        <f t="shared" si="4"/>
        <v>3</v>
      </c>
      <c r="J43" s="810">
        <f t="shared" si="4"/>
        <v>0</v>
      </c>
      <c r="K43" s="665">
        <f t="shared" si="3"/>
        <v>0</v>
      </c>
      <c r="L43" s="943"/>
      <c r="M43" s="100"/>
      <c r="N43" s="199"/>
    </row>
    <row r="44" spans="1:14" ht="25.5">
      <c r="A44" s="813" t="s">
        <v>120</v>
      </c>
      <c r="B44" s="313" t="s">
        <v>4605</v>
      </c>
      <c r="C44" s="646">
        <v>1</v>
      </c>
      <c r="D44" s="646"/>
      <c r="E44" s="675">
        <f t="shared" si="1"/>
        <v>0</v>
      </c>
      <c r="F44" s="814">
        <v>1</v>
      </c>
      <c r="G44" s="814"/>
      <c r="H44" s="675">
        <f t="shared" si="2"/>
        <v>0</v>
      </c>
      <c r="I44" s="738">
        <f t="shared" si="4"/>
        <v>2</v>
      </c>
      <c r="J44" s="810">
        <f t="shared" si="4"/>
        <v>0</v>
      </c>
      <c r="K44" s="665">
        <f t="shared" si="3"/>
        <v>0</v>
      </c>
      <c r="L44" s="943"/>
      <c r="M44" s="100"/>
      <c r="N44" s="199"/>
    </row>
    <row r="45" spans="1:14" ht="25.5">
      <c r="A45" s="813" t="s">
        <v>2962</v>
      </c>
      <c r="B45" s="313" t="s">
        <v>4606</v>
      </c>
      <c r="C45" s="646">
        <v>3</v>
      </c>
      <c r="D45" s="646"/>
      <c r="E45" s="675">
        <f t="shared" si="1"/>
        <v>0</v>
      </c>
      <c r="F45" s="814">
        <v>4</v>
      </c>
      <c r="G45" s="814"/>
      <c r="H45" s="675">
        <f t="shared" si="2"/>
        <v>0</v>
      </c>
      <c r="I45" s="738">
        <f t="shared" si="4"/>
        <v>7</v>
      </c>
      <c r="J45" s="810">
        <f t="shared" si="4"/>
        <v>0</v>
      </c>
      <c r="K45" s="665">
        <f t="shared" si="3"/>
        <v>0</v>
      </c>
      <c r="L45" s="943"/>
      <c r="M45" s="100"/>
      <c r="N45" s="199"/>
    </row>
    <row r="46" spans="1:14" ht="25.5">
      <c r="A46" s="813" t="s">
        <v>4607</v>
      </c>
      <c r="B46" s="313" t="s">
        <v>4608</v>
      </c>
      <c r="C46" s="646">
        <v>2</v>
      </c>
      <c r="D46" s="646"/>
      <c r="E46" s="675">
        <f t="shared" si="1"/>
        <v>0</v>
      </c>
      <c r="F46" s="814">
        <v>2</v>
      </c>
      <c r="G46" s="814"/>
      <c r="H46" s="675">
        <f t="shared" si="2"/>
        <v>0</v>
      </c>
      <c r="I46" s="738">
        <f t="shared" si="4"/>
        <v>4</v>
      </c>
      <c r="J46" s="810">
        <f t="shared" si="4"/>
        <v>0</v>
      </c>
      <c r="K46" s="665">
        <f t="shared" si="3"/>
        <v>0</v>
      </c>
      <c r="L46" s="943"/>
      <c r="M46" s="100"/>
      <c r="N46" s="199"/>
    </row>
    <row r="47" spans="1:14" ht="25.5">
      <c r="A47" s="813" t="s">
        <v>4609</v>
      </c>
      <c r="B47" s="313" t="s">
        <v>309</v>
      </c>
      <c r="C47" s="817">
        <v>3</v>
      </c>
      <c r="D47" s="817"/>
      <c r="E47" s="675">
        <f t="shared" si="1"/>
        <v>0</v>
      </c>
      <c r="F47" s="814">
        <v>3</v>
      </c>
      <c r="G47" s="814"/>
      <c r="H47" s="675">
        <f t="shared" si="2"/>
        <v>0</v>
      </c>
      <c r="I47" s="738">
        <f t="shared" si="4"/>
        <v>6</v>
      </c>
      <c r="J47" s="810">
        <f t="shared" si="4"/>
        <v>0</v>
      </c>
      <c r="K47" s="665">
        <f t="shared" si="3"/>
        <v>0</v>
      </c>
      <c r="L47" s="199"/>
      <c r="M47" s="100"/>
      <c r="N47" s="199"/>
    </row>
    <row r="48" spans="1:14">
      <c r="A48" s="813" t="s">
        <v>310</v>
      </c>
      <c r="B48" s="313" t="s">
        <v>311</v>
      </c>
      <c r="C48" s="814"/>
      <c r="D48" s="814"/>
      <c r="E48" s="675" t="e">
        <f t="shared" si="1"/>
        <v>#DIV/0!</v>
      </c>
      <c r="F48" s="646">
        <v>3</v>
      </c>
      <c r="G48" s="646"/>
      <c r="H48" s="675">
        <f t="shared" si="2"/>
        <v>0</v>
      </c>
      <c r="I48" s="738">
        <f t="shared" si="4"/>
        <v>3</v>
      </c>
      <c r="J48" s="810">
        <f t="shared" si="4"/>
        <v>0</v>
      </c>
      <c r="K48" s="665">
        <f t="shared" si="3"/>
        <v>0</v>
      </c>
      <c r="L48" s="199"/>
      <c r="M48" s="100"/>
      <c r="N48" s="943"/>
    </row>
    <row r="49" spans="1:14" ht="38.25">
      <c r="A49" s="813" t="s">
        <v>312</v>
      </c>
      <c r="B49" s="313" t="s">
        <v>313</v>
      </c>
      <c r="C49" s="814"/>
      <c r="D49" s="814"/>
      <c r="E49" s="675" t="e">
        <f t="shared" si="1"/>
        <v>#DIV/0!</v>
      </c>
      <c r="F49" s="818">
        <v>2</v>
      </c>
      <c r="G49" s="818">
        <v>4</v>
      </c>
      <c r="H49" s="675">
        <f t="shared" si="2"/>
        <v>200</v>
      </c>
      <c r="I49" s="738">
        <f t="shared" si="4"/>
        <v>2</v>
      </c>
      <c r="J49" s="810">
        <f t="shared" si="4"/>
        <v>4</v>
      </c>
      <c r="K49" s="665">
        <f t="shared" si="3"/>
        <v>200</v>
      </c>
      <c r="L49" s="199"/>
      <c r="M49" s="100"/>
      <c r="N49" s="218"/>
    </row>
    <row r="50" spans="1:14" ht="25.5">
      <c r="A50" s="813" t="s">
        <v>4609</v>
      </c>
      <c r="B50" s="313" t="s">
        <v>314</v>
      </c>
      <c r="C50" s="646">
        <v>3</v>
      </c>
      <c r="D50" s="646"/>
      <c r="E50" s="675">
        <f t="shared" si="1"/>
        <v>0</v>
      </c>
      <c r="F50" s="814"/>
      <c r="G50" s="814"/>
      <c r="H50" s="675" t="e">
        <f t="shared" si="2"/>
        <v>#DIV/0!</v>
      </c>
      <c r="I50" s="738">
        <f t="shared" si="4"/>
        <v>3</v>
      </c>
      <c r="J50" s="810">
        <f t="shared" si="4"/>
        <v>0</v>
      </c>
      <c r="K50" s="665">
        <f t="shared" si="3"/>
        <v>0</v>
      </c>
      <c r="L50" s="943"/>
      <c r="M50" s="100"/>
      <c r="N50" s="943"/>
    </row>
    <row r="51" spans="1:14">
      <c r="A51" s="813" t="s">
        <v>118</v>
      </c>
      <c r="B51" s="313" t="s">
        <v>119</v>
      </c>
      <c r="C51" s="646">
        <v>1</v>
      </c>
      <c r="D51" s="646"/>
      <c r="E51" s="675">
        <f t="shared" si="1"/>
        <v>0</v>
      </c>
      <c r="F51" s="814"/>
      <c r="G51" s="814"/>
      <c r="H51" s="675" t="e">
        <f t="shared" si="2"/>
        <v>#DIV/0!</v>
      </c>
      <c r="I51" s="738">
        <f t="shared" si="4"/>
        <v>1</v>
      </c>
      <c r="J51" s="810">
        <f t="shared" si="4"/>
        <v>0</v>
      </c>
      <c r="K51" s="665">
        <f t="shared" si="3"/>
        <v>0</v>
      </c>
      <c r="L51" s="943"/>
      <c r="M51" s="100"/>
      <c r="N51" s="943"/>
    </row>
    <row r="52" spans="1:14" ht="25.5">
      <c r="A52" s="813" t="s">
        <v>4502</v>
      </c>
      <c r="B52" s="313" t="s">
        <v>315</v>
      </c>
      <c r="C52" s="646">
        <v>1</v>
      </c>
      <c r="D52" s="646"/>
      <c r="E52" s="675">
        <f t="shared" si="1"/>
        <v>0</v>
      </c>
      <c r="F52" s="814"/>
      <c r="G52" s="814"/>
      <c r="H52" s="675" t="e">
        <f t="shared" si="2"/>
        <v>#DIV/0!</v>
      </c>
      <c r="I52" s="738">
        <f t="shared" si="4"/>
        <v>1</v>
      </c>
      <c r="J52" s="810">
        <f t="shared" si="4"/>
        <v>0</v>
      </c>
      <c r="K52" s="665">
        <f t="shared" si="3"/>
        <v>0</v>
      </c>
      <c r="L52" s="943"/>
      <c r="M52" s="100"/>
      <c r="N52" s="943"/>
    </row>
    <row r="53" spans="1:14" ht="25.5">
      <c r="A53" s="813" t="s">
        <v>2969</v>
      </c>
      <c r="B53" s="313" t="s">
        <v>316</v>
      </c>
      <c r="C53" s="646">
        <v>1</v>
      </c>
      <c r="D53" s="646"/>
      <c r="E53" s="675">
        <f t="shared" si="1"/>
        <v>0</v>
      </c>
      <c r="F53" s="647">
        <v>1</v>
      </c>
      <c r="G53" s="647"/>
      <c r="H53" s="675">
        <f t="shared" si="2"/>
        <v>0</v>
      </c>
      <c r="I53" s="738">
        <f t="shared" si="4"/>
        <v>2</v>
      </c>
      <c r="J53" s="810">
        <f t="shared" si="4"/>
        <v>0</v>
      </c>
      <c r="K53" s="665">
        <f t="shared" si="3"/>
        <v>0</v>
      </c>
      <c r="L53" s="943"/>
      <c r="M53" s="100"/>
      <c r="N53" s="943"/>
    </row>
    <row r="54" spans="1:14">
      <c r="A54" s="813" t="s">
        <v>317</v>
      </c>
      <c r="B54" s="313" t="s">
        <v>318</v>
      </c>
      <c r="C54" s="646">
        <v>1</v>
      </c>
      <c r="D54" s="646"/>
      <c r="E54" s="675">
        <f t="shared" si="1"/>
        <v>0</v>
      </c>
      <c r="F54" s="814"/>
      <c r="G54" s="814"/>
      <c r="H54" s="675" t="e">
        <f t="shared" si="2"/>
        <v>#DIV/0!</v>
      </c>
      <c r="I54" s="738">
        <f t="shared" si="4"/>
        <v>1</v>
      </c>
      <c r="J54" s="810">
        <f t="shared" si="4"/>
        <v>0</v>
      </c>
      <c r="K54" s="665">
        <f t="shared" si="3"/>
        <v>0</v>
      </c>
      <c r="L54" s="943"/>
      <c r="M54" s="100"/>
      <c r="N54" s="943"/>
    </row>
    <row r="55" spans="1:14" ht="25.5">
      <c r="A55" s="813" t="s">
        <v>319</v>
      </c>
      <c r="B55" s="313" t="s">
        <v>320</v>
      </c>
      <c r="C55" s="646">
        <v>1</v>
      </c>
      <c r="D55" s="646"/>
      <c r="E55" s="675">
        <f t="shared" si="1"/>
        <v>0</v>
      </c>
      <c r="F55" s="814"/>
      <c r="G55" s="814"/>
      <c r="H55" s="675" t="e">
        <f t="shared" si="2"/>
        <v>#DIV/0!</v>
      </c>
      <c r="I55" s="738">
        <f t="shared" si="4"/>
        <v>1</v>
      </c>
      <c r="J55" s="810">
        <f t="shared" si="4"/>
        <v>0</v>
      </c>
      <c r="K55" s="665">
        <f t="shared" si="3"/>
        <v>0</v>
      </c>
      <c r="L55" s="943"/>
      <c r="M55" s="100"/>
      <c r="N55" s="943"/>
    </row>
    <row r="56" spans="1:14" ht="25.5">
      <c r="A56" s="813" t="s">
        <v>2462</v>
      </c>
      <c r="B56" s="313" t="s">
        <v>321</v>
      </c>
      <c r="C56" s="646">
        <v>2</v>
      </c>
      <c r="D56" s="646"/>
      <c r="E56" s="675">
        <f t="shared" si="1"/>
        <v>0</v>
      </c>
      <c r="F56" s="814"/>
      <c r="G56" s="814"/>
      <c r="H56" s="675" t="e">
        <f t="shared" si="2"/>
        <v>#DIV/0!</v>
      </c>
      <c r="I56" s="738">
        <f t="shared" si="4"/>
        <v>2</v>
      </c>
      <c r="J56" s="810">
        <f t="shared" si="4"/>
        <v>0</v>
      </c>
      <c r="K56" s="665">
        <f t="shared" si="3"/>
        <v>0</v>
      </c>
      <c r="L56" s="943"/>
      <c r="M56" s="100"/>
      <c r="N56" s="943"/>
    </row>
    <row r="57" spans="1:14">
      <c r="A57" s="813" t="s">
        <v>322</v>
      </c>
      <c r="B57" s="313" t="s">
        <v>323</v>
      </c>
      <c r="C57" s="646">
        <v>2</v>
      </c>
      <c r="D57" s="646"/>
      <c r="E57" s="675">
        <f t="shared" si="1"/>
        <v>0</v>
      </c>
      <c r="F57" s="814"/>
      <c r="G57" s="814"/>
      <c r="H57" s="675" t="e">
        <f t="shared" si="2"/>
        <v>#DIV/0!</v>
      </c>
      <c r="I57" s="738">
        <f t="shared" si="4"/>
        <v>2</v>
      </c>
      <c r="J57" s="810">
        <f t="shared" si="4"/>
        <v>0</v>
      </c>
      <c r="K57" s="665">
        <f t="shared" si="3"/>
        <v>0</v>
      </c>
      <c r="L57" s="943"/>
      <c r="M57" s="100"/>
      <c r="N57" s="943"/>
    </row>
    <row r="58" spans="1:14" ht="25.5">
      <c r="A58" s="813" t="s">
        <v>324</v>
      </c>
      <c r="B58" s="313" t="s">
        <v>325</v>
      </c>
      <c r="C58" s="646">
        <v>4</v>
      </c>
      <c r="D58" s="646"/>
      <c r="E58" s="675">
        <f t="shared" si="1"/>
        <v>0</v>
      </c>
      <c r="F58" s="814"/>
      <c r="G58" s="814">
        <v>1</v>
      </c>
      <c r="H58" s="675" t="e">
        <f t="shared" si="2"/>
        <v>#DIV/0!</v>
      </c>
      <c r="I58" s="738">
        <f t="shared" si="4"/>
        <v>4</v>
      </c>
      <c r="J58" s="810">
        <f t="shared" si="4"/>
        <v>1</v>
      </c>
      <c r="K58" s="665">
        <f t="shared" si="3"/>
        <v>25</v>
      </c>
      <c r="L58" s="943"/>
      <c r="M58" s="100"/>
      <c r="N58" s="943"/>
    </row>
    <row r="59" spans="1:14" ht="25.5">
      <c r="A59" s="813" t="s">
        <v>4593</v>
      </c>
      <c r="B59" s="313" t="s">
        <v>326</v>
      </c>
      <c r="C59" s="646">
        <v>8</v>
      </c>
      <c r="D59" s="646"/>
      <c r="E59" s="675">
        <f t="shared" si="1"/>
        <v>0</v>
      </c>
      <c r="F59" s="647">
        <v>2</v>
      </c>
      <c r="G59" s="647">
        <v>1</v>
      </c>
      <c r="H59" s="675">
        <f t="shared" si="2"/>
        <v>50</v>
      </c>
      <c r="I59" s="738">
        <f t="shared" si="4"/>
        <v>10</v>
      </c>
      <c r="J59" s="810">
        <f t="shared" si="4"/>
        <v>1</v>
      </c>
      <c r="K59" s="665">
        <f t="shared" si="3"/>
        <v>10</v>
      </c>
      <c r="L59" s="943"/>
      <c r="M59" s="100"/>
      <c r="N59" s="943"/>
    </row>
    <row r="60" spans="1:14" ht="25.5">
      <c r="A60" s="813" t="s">
        <v>327</v>
      </c>
      <c r="B60" s="313" t="s">
        <v>328</v>
      </c>
      <c r="C60" s="814"/>
      <c r="D60" s="814"/>
      <c r="E60" s="675" t="e">
        <f t="shared" si="1"/>
        <v>#DIV/0!</v>
      </c>
      <c r="F60" s="647">
        <v>2</v>
      </c>
      <c r="G60" s="647"/>
      <c r="H60" s="675">
        <f t="shared" si="2"/>
        <v>0</v>
      </c>
      <c r="I60" s="738">
        <f t="shared" si="4"/>
        <v>2</v>
      </c>
      <c r="J60" s="810">
        <f t="shared" si="4"/>
        <v>0</v>
      </c>
      <c r="K60" s="665">
        <f t="shared" si="3"/>
        <v>0</v>
      </c>
      <c r="L60" s="943"/>
      <c r="M60" s="100"/>
      <c r="N60" s="943"/>
    </row>
    <row r="61" spans="1:14">
      <c r="A61" s="813" t="s">
        <v>329</v>
      </c>
      <c r="B61" s="313" t="s">
        <v>330</v>
      </c>
      <c r="C61" s="814"/>
      <c r="D61" s="814"/>
      <c r="E61" s="675" t="e">
        <f t="shared" si="1"/>
        <v>#DIV/0!</v>
      </c>
      <c r="F61" s="647">
        <v>1</v>
      </c>
      <c r="G61" s="647"/>
      <c r="H61" s="675">
        <f t="shared" si="2"/>
        <v>0</v>
      </c>
      <c r="I61" s="738">
        <f t="shared" si="4"/>
        <v>1</v>
      </c>
      <c r="J61" s="810">
        <f t="shared" si="4"/>
        <v>0</v>
      </c>
      <c r="K61" s="665">
        <f t="shared" si="3"/>
        <v>0</v>
      </c>
      <c r="L61" s="943"/>
      <c r="M61" s="100"/>
      <c r="N61" s="943"/>
    </row>
    <row r="62" spans="1:14" ht="25.5">
      <c r="A62" s="813" t="s">
        <v>331</v>
      </c>
      <c r="B62" s="313" t="s">
        <v>332</v>
      </c>
      <c r="C62" s="814"/>
      <c r="D62" s="814"/>
      <c r="E62" s="675" t="e">
        <f t="shared" si="1"/>
        <v>#DIV/0!</v>
      </c>
      <c r="F62" s="647">
        <v>1</v>
      </c>
      <c r="G62" s="647"/>
      <c r="H62" s="675">
        <f t="shared" si="2"/>
        <v>0</v>
      </c>
      <c r="I62" s="738">
        <f t="shared" si="4"/>
        <v>1</v>
      </c>
      <c r="J62" s="810">
        <f t="shared" si="4"/>
        <v>0</v>
      </c>
      <c r="K62" s="665">
        <f t="shared" si="3"/>
        <v>0</v>
      </c>
      <c r="L62" s="943"/>
      <c r="M62" s="100"/>
      <c r="N62" s="943"/>
    </row>
    <row r="63" spans="1:14">
      <c r="A63" s="813" t="s">
        <v>333</v>
      </c>
      <c r="B63" s="313" t="s">
        <v>334</v>
      </c>
      <c r="C63" s="814"/>
      <c r="D63" s="814"/>
      <c r="E63" s="675" t="e">
        <f t="shared" si="1"/>
        <v>#DIV/0!</v>
      </c>
      <c r="F63" s="647">
        <v>2</v>
      </c>
      <c r="G63" s="647"/>
      <c r="H63" s="675">
        <f t="shared" si="2"/>
        <v>0</v>
      </c>
      <c r="I63" s="738">
        <f t="shared" si="4"/>
        <v>2</v>
      </c>
      <c r="J63" s="810">
        <f t="shared" si="4"/>
        <v>0</v>
      </c>
      <c r="K63" s="665">
        <f t="shared" si="3"/>
        <v>0</v>
      </c>
      <c r="L63" s="943"/>
      <c r="M63" s="100"/>
      <c r="N63" s="943"/>
    </row>
    <row r="64" spans="1:14">
      <c r="A64" s="813" t="s">
        <v>335</v>
      </c>
      <c r="B64" s="313" t="s">
        <v>336</v>
      </c>
      <c r="C64" s="814"/>
      <c r="D64" s="814"/>
      <c r="E64" s="675" t="e">
        <f t="shared" si="1"/>
        <v>#DIV/0!</v>
      </c>
      <c r="F64" s="647">
        <v>1</v>
      </c>
      <c r="G64" s="647">
        <v>1</v>
      </c>
      <c r="H64" s="675">
        <f t="shared" si="2"/>
        <v>100</v>
      </c>
      <c r="I64" s="738">
        <f t="shared" si="4"/>
        <v>1</v>
      </c>
      <c r="J64" s="810">
        <f t="shared" si="4"/>
        <v>1</v>
      </c>
      <c r="K64" s="665">
        <f t="shared" si="3"/>
        <v>100</v>
      </c>
      <c r="L64" s="943"/>
      <c r="M64" s="100"/>
      <c r="N64" s="943"/>
    </row>
    <row r="65" spans="1:14" ht="25.5">
      <c r="A65" s="813" t="s">
        <v>337</v>
      </c>
      <c r="B65" s="313" t="s">
        <v>338</v>
      </c>
      <c r="C65" s="814"/>
      <c r="D65" s="814"/>
      <c r="E65" s="675" t="e">
        <f t="shared" si="1"/>
        <v>#DIV/0!</v>
      </c>
      <c r="F65" s="647">
        <v>1</v>
      </c>
      <c r="G65" s="647"/>
      <c r="H65" s="675">
        <f t="shared" si="2"/>
        <v>0</v>
      </c>
      <c r="I65" s="738">
        <f t="shared" si="4"/>
        <v>1</v>
      </c>
      <c r="J65" s="810">
        <f t="shared" si="4"/>
        <v>0</v>
      </c>
      <c r="K65" s="665">
        <f t="shared" si="3"/>
        <v>0</v>
      </c>
      <c r="L65" s="943"/>
      <c r="M65" s="100"/>
      <c r="N65" s="943"/>
    </row>
    <row r="66" spans="1:14">
      <c r="A66" s="813" t="s">
        <v>339</v>
      </c>
      <c r="B66" s="313" t="s">
        <v>340</v>
      </c>
      <c r="C66" s="814"/>
      <c r="D66" s="814"/>
      <c r="E66" s="675" t="e">
        <f t="shared" si="1"/>
        <v>#DIV/0!</v>
      </c>
      <c r="F66" s="647">
        <v>1</v>
      </c>
      <c r="G66" s="647"/>
      <c r="H66" s="675">
        <f t="shared" si="2"/>
        <v>0</v>
      </c>
      <c r="I66" s="738">
        <f t="shared" si="4"/>
        <v>1</v>
      </c>
      <c r="J66" s="810">
        <f t="shared" si="4"/>
        <v>0</v>
      </c>
      <c r="K66" s="665">
        <f t="shared" si="3"/>
        <v>0</v>
      </c>
      <c r="L66" s="943"/>
      <c r="M66" s="100"/>
      <c r="N66" s="943"/>
    </row>
    <row r="67" spans="1:14">
      <c r="A67" s="813" t="s">
        <v>341</v>
      </c>
      <c r="B67" s="313" t="s">
        <v>342</v>
      </c>
      <c r="C67" s="814"/>
      <c r="D67" s="814"/>
      <c r="E67" s="675" t="e">
        <f t="shared" si="1"/>
        <v>#DIV/0!</v>
      </c>
      <c r="F67" s="647">
        <v>1</v>
      </c>
      <c r="G67" s="647"/>
      <c r="H67" s="675">
        <f t="shared" si="2"/>
        <v>0</v>
      </c>
      <c r="I67" s="738">
        <f t="shared" si="4"/>
        <v>1</v>
      </c>
      <c r="J67" s="810">
        <f t="shared" si="4"/>
        <v>0</v>
      </c>
      <c r="K67" s="665">
        <f t="shared" si="3"/>
        <v>0</v>
      </c>
      <c r="L67" s="943"/>
      <c r="M67" s="100"/>
      <c r="N67" s="943"/>
    </row>
    <row r="68" spans="1:14" ht="25.5">
      <c r="A68" s="813" t="s">
        <v>2972</v>
      </c>
      <c r="B68" s="313" t="s">
        <v>1315</v>
      </c>
      <c r="C68" s="818">
        <v>2</v>
      </c>
      <c r="D68" s="818"/>
      <c r="E68" s="675">
        <f t="shared" si="1"/>
        <v>0</v>
      </c>
      <c r="F68" s="814"/>
      <c r="G68" s="814"/>
      <c r="H68" s="675" t="e">
        <f t="shared" si="2"/>
        <v>#DIV/0!</v>
      </c>
      <c r="I68" s="738">
        <f t="shared" si="4"/>
        <v>2</v>
      </c>
      <c r="J68" s="810">
        <f t="shared" si="4"/>
        <v>0</v>
      </c>
      <c r="K68" s="665">
        <f t="shared" si="3"/>
        <v>0</v>
      </c>
      <c r="L68" s="218"/>
      <c r="M68" s="100"/>
      <c r="N68" s="218"/>
    </row>
    <row r="69" spans="1:14" ht="25.5">
      <c r="A69" s="813" t="s">
        <v>4607</v>
      </c>
      <c r="B69" s="313" t="s">
        <v>4608</v>
      </c>
      <c r="C69" s="818">
        <v>2</v>
      </c>
      <c r="D69" s="818"/>
      <c r="E69" s="675">
        <f t="shared" si="1"/>
        <v>0</v>
      </c>
      <c r="F69" s="814"/>
      <c r="G69" s="814"/>
      <c r="H69" s="675" t="e">
        <f t="shared" si="2"/>
        <v>#DIV/0!</v>
      </c>
      <c r="I69" s="738">
        <f t="shared" si="4"/>
        <v>2</v>
      </c>
      <c r="J69" s="810">
        <f t="shared" si="4"/>
        <v>0</v>
      </c>
      <c r="K69" s="665">
        <f t="shared" si="3"/>
        <v>0</v>
      </c>
      <c r="L69" s="218"/>
      <c r="M69" s="100"/>
      <c r="N69" s="218"/>
    </row>
    <row r="70" spans="1:14" ht="25.5">
      <c r="A70" s="813" t="s">
        <v>4128</v>
      </c>
      <c r="B70" s="313" t="s">
        <v>4129</v>
      </c>
      <c r="C70" s="818">
        <v>1</v>
      </c>
      <c r="D70" s="818"/>
      <c r="E70" s="675">
        <f t="shared" si="1"/>
        <v>0</v>
      </c>
      <c r="F70" s="814"/>
      <c r="G70" s="814"/>
      <c r="H70" s="675" t="e">
        <f t="shared" si="2"/>
        <v>#DIV/0!</v>
      </c>
      <c r="I70" s="738">
        <f t="shared" si="4"/>
        <v>1</v>
      </c>
      <c r="J70" s="810">
        <f t="shared" si="4"/>
        <v>0</v>
      </c>
      <c r="K70" s="665">
        <f t="shared" si="3"/>
        <v>0</v>
      </c>
    </row>
    <row r="71" spans="1:14" ht="25.5">
      <c r="A71" s="813" t="s">
        <v>2834</v>
      </c>
      <c r="B71" s="313" t="s">
        <v>2465</v>
      </c>
      <c r="C71" s="814"/>
      <c r="D71" s="814"/>
      <c r="E71" s="675" t="e">
        <f t="shared" si="1"/>
        <v>#DIV/0!</v>
      </c>
      <c r="F71" s="647">
        <v>1</v>
      </c>
      <c r="G71" s="647"/>
      <c r="H71" s="675">
        <f t="shared" si="2"/>
        <v>0</v>
      </c>
      <c r="I71" s="738">
        <f t="shared" si="4"/>
        <v>1</v>
      </c>
      <c r="J71" s="810">
        <f t="shared" si="4"/>
        <v>0</v>
      </c>
      <c r="K71" s="665">
        <f t="shared" si="3"/>
        <v>0</v>
      </c>
    </row>
    <row r="72" spans="1:14">
      <c r="A72" s="813" t="s">
        <v>643</v>
      </c>
      <c r="B72" s="313" t="s">
        <v>2835</v>
      </c>
      <c r="C72" s="814"/>
      <c r="D72" s="814"/>
      <c r="E72" s="675" t="e">
        <f t="shared" si="1"/>
        <v>#DIV/0!</v>
      </c>
      <c r="F72" s="647">
        <v>1</v>
      </c>
      <c r="G72" s="647"/>
      <c r="H72" s="675">
        <f t="shared" si="2"/>
        <v>0</v>
      </c>
      <c r="I72" s="738">
        <f t="shared" si="4"/>
        <v>1</v>
      </c>
      <c r="J72" s="810">
        <f t="shared" si="4"/>
        <v>0</v>
      </c>
      <c r="K72" s="665">
        <f t="shared" si="3"/>
        <v>0</v>
      </c>
    </row>
    <row r="73" spans="1:14" ht="25.5">
      <c r="A73" s="813" t="s">
        <v>2836</v>
      </c>
      <c r="B73" s="313" t="s">
        <v>3524</v>
      </c>
      <c r="C73" s="814"/>
      <c r="D73" s="814"/>
      <c r="E73" s="675" t="e">
        <f t="shared" si="1"/>
        <v>#DIV/0!</v>
      </c>
      <c r="F73" s="647">
        <v>2</v>
      </c>
      <c r="G73" s="647"/>
      <c r="H73" s="675">
        <f t="shared" si="2"/>
        <v>0</v>
      </c>
      <c r="I73" s="738">
        <f t="shared" si="4"/>
        <v>2</v>
      </c>
      <c r="J73" s="810">
        <f t="shared" si="4"/>
        <v>0</v>
      </c>
      <c r="K73" s="665">
        <f t="shared" si="3"/>
        <v>0</v>
      </c>
    </row>
    <row r="74" spans="1:14">
      <c r="A74" s="813" t="s">
        <v>4579</v>
      </c>
      <c r="B74" s="313" t="s">
        <v>3525</v>
      </c>
      <c r="C74" s="814"/>
      <c r="D74" s="814"/>
      <c r="E74" s="675" t="e">
        <f t="shared" si="1"/>
        <v>#DIV/0!</v>
      </c>
      <c r="F74" s="647">
        <v>3</v>
      </c>
      <c r="G74" s="647"/>
      <c r="H74" s="675">
        <f t="shared" si="2"/>
        <v>0</v>
      </c>
      <c r="I74" s="738">
        <f t="shared" ref="I74:J93" si="5">C74+F74</f>
        <v>3</v>
      </c>
      <c r="J74" s="810">
        <f t="shared" si="5"/>
        <v>0</v>
      </c>
      <c r="K74" s="665">
        <f t="shared" si="3"/>
        <v>0</v>
      </c>
    </row>
    <row r="75" spans="1:14" ht="38.25">
      <c r="A75" s="813" t="s">
        <v>312</v>
      </c>
      <c r="B75" s="313" t="s">
        <v>3526</v>
      </c>
      <c r="C75" s="818">
        <v>3</v>
      </c>
      <c r="D75" s="818"/>
      <c r="E75" s="675">
        <f t="shared" ref="E75:E145" si="6">SUM(D75/C75*100)</f>
        <v>0</v>
      </c>
      <c r="F75" s="814"/>
      <c r="G75" s="814"/>
      <c r="H75" s="675" t="e">
        <f t="shared" ref="H75:H93" si="7">SUM(G75/F75*100)</f>
        <v>#DIV/0!</v>
      </c>
      <c r="I75" s="738">
        <f t="shared" si="5"/>
        <v>3</v>
      </c>
      <c r="J75" s="810">
        <f t="shared" si="5"/>
        <v>0</v>
      </c>
      <c r="K75" s="665">
        <f t="shared" ref="K75:K93" si="8">SUM(J75/I75*100)</f>
        <v>0</v>
      </c>
    </row>
    <row r="76" spans="1:14" ht="25.5">
      <c r="A76" s="813" t="s">
        <v>3527</v>
      </c>
      <c r="B76" s="313" t="s">
        <v>3528</v>
      </c>
      <c r="C76" s="814"/>
      <c r="D76" s="814"/>
      <c r="E76" s="675" t="e">
        <f t="shared" si="6"/>
        <v>#DIV/0!</v>
      </c>
      <c r="F76" s="647">
        <v>2</v>
      </c>
      <c r="G76" s="647"/>
      <c r="H76" s="675">
        <f t="shared" si="7"/>
        <v>0</v>
      </c>
      <c r="I76" s="738">
        <f t="shared" si="5"/>
        <v>2</v>
      </c>
      <c r="J76" s="810">
        <f t="shared" si="5"/>
        <v>0</v>
      </c>
      <c r="K76" s="665">
        <f t="shared" si="8"/>
        <v>0</v>
      </c>
    </row>
    <row r="77" spans="1:14">
      <c r="A77" s="813" t="s">
        <v>3529</v>
      </c>
      <c r="B77" s="313" t="s">
        <v>3530</v>
      </c>
      <c r="C77" s="818">
        <v>1</v>
      </c>
      <c r="D77" s="818"/>
      <c r="E77" s="675">
        <f t="shared" si="6"/>
        <v>0</v>
      </c>
      <c r="F77" s="647">
        <v>1</v>
      </c>
      <c r="G77" s="647"/>
      <c r="H77" s="675">
        <f t="shared" si="7"/>
        <v>0</v>
      </c>
      <c r="I77" s="738">
        <f t="shared" si="5"/>
        <v>2</v>
      </c>
      <c r="J77" s="810">
        <f t="shared" si="5"/>
        <v>0</v>
      </c>
      <c r="K77" s="665">
        <f t="shared" si="8"/>
        <v>0</v>
      </c>
    </row>
    <row r="78" spans="1:14">
      <c r="A78" s="813" t="s">
        <v>4612</v>
      </c>
      <c r="B78" s="313" t="s">
        <v>4613</v>
      </c>
      <c r="C78" s="818"/>
      <c r="D78" s="818"/>
      <c r="E78" s="675" t="e">
        <f t="shared" si="6"/>
        <v>#DIV/0!</v>
      </c>
      <c r="F78" s="647">
        <v>1</v>
      </c>
      <c r="G78" s="647"/>
      <c r="H78" s="675">
        <f t="shared" si="7"/>
        <v>0</v>
      </c>
      <c r="I78" s="738">
        <f t="shared" si="5"/>
        <v>1</v>
      </c>
      <c r="J78" s="810">
        <f t="shared" si="5"/>
        <v>0</v>
      </c>
      <c r="K78" s="665">
        <f t="shared" si="8"/>
        <v>0</v>
      </c>
    </row>
    <row r="79" spans="1:14">
      <c r="A79" s="813" t="s">
        <v>3531</v>
      </c>
      <c r="B79" s="313" t="s">
        <v>3532</v>
      </c>
      <c r="C79" s="818"/>
      <c r="D79" s="818"/>
      <c r="E79" s="675" t="e">
        <f t="shared" si="6"/>
        <v>#DIV/0!</v>
      </c>
      <c r="F79" s="647">
        <v>2</v>
      </c>
      <c r="G79" s="647"/>
      <c r="H79" s="675">
        <f t="shared" si="7"/>
        <v>0</v>
      </c>
      <c r="I79" s="738">
        <f t="shared" si="5"/>
        <v>2</v>
      </c>
      <c r="J79" s="810">
        <f t="shared" si="5"/>
        <v>0</v>
      </c>
      <c r="K79" s="665">
        <f t="shared" si="8"/>
        <v>0</v>
      </c>
    </row>
    <row r="80" spans="1:14" ht="25.5">
      <c r="A80" s="813" t="s">
        <v>3533</v>
      </c>
      <c r="B80" s="313" t="s">
        <v>3534</v>
      </c>
      <c r="C80" s="818">
        <v>1</v>
      </c>
      <c r="D80" s="818"/>
      <c r="E80" s="675">
        <f t="shared" si="6"/>
        <v>0</v>
      </c>
      <c r="F80" s="814"/>
      <c r="G80" s="814"/>
      <c r="H80" s="675" t="e">
        <f t="shared" si="7"/>
        <v>#DIV/0!</v>
      </c>
      <c r="I80" s="738">
        <f t="shared" si="5"/>
        <v>1</v>
      </c>
      <c r="J80" s="810">
        <f t="shared" si="5"/>
        <v>0</v>
      </c>
      <c r="K80" s="665">
        <f t="shared" si="8"/>
        <v>0</v>
      </c>
    </row>
    <row r="81" spans="1:11">
      <c r="A81" s="813" t="s">
        <v>3535</v>
      </c>
      <c r="B81" s="313" t="s">
        <v>3536</v>
      </c>
      <c r="C81" s="818">
        <v>1</v>
      </c>
      <c r="D81" s="818"/>
      <c r="E81" s="675">
        <f t="shared" si="6"/>
        <v>0</v>
      </c>
      <c r="F81" s="647">
        <v>1</v>
      </c>
      <c r="G81" s="647"/>
      <c r="H81" s="675">
        <f t="shared" si="7"/>
        <v>0</v>
      </c>
      <c r="I81" s="738">
        <f t="shared" si="5"/>
        <v>2</v>
      </c>
      <c r="J81" s="810">
        <f t="shared" si="5"/>
        <v>0</v>
      </c>
      <c r="K81" s="665">
        <f t="shared" si="8"/>
        <v>0</v>
      </c>
    </row>
    <row r="82" spans="1:11">
      <c r="A82" s="813" t="s">
        <v>802</v>
      </c>
      <c r="B82" s="313" t="s">
        <v>1157</v>
      </c>
      <c r="C82" s="818"/>
      <c r="D82" s="818"/>
      <c r="E82" s="675" t="e">
        <f t="shared" si="6"/>
        <v>#DIV/0!</v>
      </c>
      <c r="F82" s="647">
        <v>1</v>
      </c>
      <c r="G82" s="647"/>
      <c r="H82" s="675">
        <f t="shared" si="7"/>
        <v>0</v>
      </c>
      <c r="I82" s="738">
        <f t="shared" si="5"/>
        <v>1</v>
      </c>
      <c r="J82" s="810">
        <f t="shared" si="5"/>
        <v>0</v>
      </c>
      <c r="K82" s="665">
        <f t="shared" si="8"/>
        <v>0</v>
      </c>
    </row>
    <row r="83" spans="1:11" ht="25.5">
      <c r="A83" s="813" t="s">
        <v>2857</v>
      </c>
      <c r="B83" s="313" t="s">
        <v>2858</v>
      </c>
      <c r="C83" s="818">
        <v>1</v>
      </c>
      <c r="D83" s="818"/>
      <c r="E83" s="675">
        <f t="shared" si="6"/>
        <v>0</v>
      </c>
      <c r="F83" s="819">
        <v>2</v>
      </c>
      <c r="G83" s="819"/>
      <c r="H83" s="675">
        <f t="shared" si="7"/>
        <v>0</v>
      </c>
      <c r="I83" s="738">
        <f t="shared" si="5"/>
        <v>3</v>
      </c>
      <c r="J83" s="810">
        <f t="shared" si="5"/>
        <v>0</v>
      </c>
      <c r="K83" s="665">
        <f t="shared" si="8"/>
        <v>0</v>
      </c>
    </row>
    <row r="84" spans="1:11" ht="25.5">
      <c r="A84" s="813" t="s">
        <v>270</v>
      </c>
      <c r="B84" s="313" t="s">
        <v>271</v>
      </c>
      <c r="C84" s="814"/>
      <c r="D84" s="814"/>
      <c r="E84" s="675" t="e">
        <f t="shared" si="6"/>
        <v>#DIV/0!</v>
      </c>
      <c r="F84" s="819"/>
      <c r="G84" s="819">
        <v>2</v>
      </c>
      <c r="H84" s="675" t="e">
        <f t="shared" si="7"/>
        <v>#DIV/0!</v>
      </c>
      <c r="I84" s="738">
        <f t="shared" si="5"/>
        <v>0</v>
      </c>
      <c r="J84" s="810">
        <f t="shared" si="5"/>
        <v>2</v>
      </c>
      <c r="K84" s="665" t="e">
        <f t="shared" si="8"/>
        <v>#DIV/0!</v>
      </c>
    </row>
    <row r="85" spans="1:11" ht="38.25">
      <c r="A85" s="813" t="s">
        <v>272</v>
      </c>
      <c r="B85" s="313" t="s">
        <v>273</v>
      </c>
      <c r="C85" s="814"/>
      <c r="D85" s="814"/>
      <c r="E85" s="675" t="e">
        <f t="shared" si="6"/>
        <v>#DIV/0!</v>
      </c>
      <c r="F85" s="819"/>
      <c r="G85" s="819">
        <v>1</v>
      </c>
      <c r="H85" s="675" t="e">
        <f t="shared" si="7"/>
        <v>#DIV/0!</v>
      </c>
      <c r="I85" s="738">
        <f t="shared" si="5"/>
        <v>0</v>
      </c>
      <c r="J85" s="810">
        <f t="shared" si="5"/>
        <v>1</v>
      </c>
      <c r="K85" s="665" t="e">
        <f t="shared" si="8"/>
        <v>#DIV/0!</v>
      </c>
    </row>
    <row r="86" spans="1:11">
      <c r="A86" s="813" t="s">
        <v>274</v>
      </c>
      <c r="B86" s="313" t="s">
        <v>275</v>
      </c>
      <c r="C86" s="814"/>
      <c r="D86" s="814"/>
      <c r="E86" s="675" t="e">
        <f t="shared" si="6"/>
        <v>#DIV/0!</v>
      </c>
      <c r="F86" s="819"/>
      <c r="G86" s="819">
        <v>1</v>
      </c>
      <c r="H86" s="675" t="e">
        <f t="shared" si="7"/>
        <v>#DIV/0!</v>
      </c>
      <c r="I86" s="738">
        <f t="shared" si="5"/>
        <v>0</v>
      </c>
      <c r="J86" s="810">
        <f t="shared" si="5"/>
        <v>1</v>
      </c>
      <c r="K86" s="665" t="e">
        <f t="shared" si="8"/>
        <v>#DIV/0!</v>
      </c>
    </row>
    <row r="87" spans="1:11" ht="25.5">
      <c r="A87" s="813" t="s">
        <v>2859</v>
      </c>
      <c r="B87" s="313" t="s">
        <v>2860</v>
      </c>
      <c r="C87" s="814"/>
      <c r="D87" s="814"/>
      <c r="E87" s="675" t="e">
        <f t="shared" ref="E87" si="9">SUM(D87/C87*100)</f>
        <v>#DIV/0!</v>
      </c>
      <c r="F87" s="819">
        <v>2</v>
      </c>
      <c r="G87" s="819"/>
      <c r="H87" s="675">
        <f t="shared" ref="H87" si="10">SUM(G87/F87*100)</f>
        <v>0</v>
      </c>
      <c r="I87" s="738">
        <f t="shared" ref="I87" si="11">C87+F87</f>
        <v>2</v>
      </c>
      <c r="J87" s="1435">
        <f t="shared" ref="J87" si="12">D87+G87</f>
        <v>0</v>
      </c>
      <c r="K87" s="665">
        <f t="shared" ref="K87" si="13">SUM(J87/I87*100)</f>
        <v>0</v>
      </c>
    </row>
    <row r="88" spans="1:11" ht="25.5">
      <c r="A88" s="813" t="s">
        <v>472</v>
      </c>
      <c r="B88" s="313" t="s">
        <v>473</v>
      </c>
      <c r="C88" s="814"/>
      <c r="D88" s="814"/>
      <c r="E88" s="675" t="e">
        <f t="shared" si="6"/>
        <v>#DIV/0!</v>
      </c>
      <c r="F88" s="819">
        <v>2</v>
      </c>
      <c r="G88" s="819">
        <v>1</v>
      </c>
      <c r="H88" s="675">
        <f t="shared" si="7"/>
        <v>50</v>
      </c>
      <c r="I88" s="738">
        <f t="shared" si="5"/>
        <v>2</v>
      </c>
      <c r="J88" s="810">
        <f t="shared" si="5"/>
        <v>1</v>
      </c>
      <c r="K88" s="665">
        <f t="shared" si="8"/>
        <v>50</v>
      </c>
    </row>
    <row r="89" spans="1:11">
      <c r="A89" s="820" t="s">
        <v>1380</v>
      </c>
      <c r="B89" s="808" t="s">
        <v>1381</v>
      </c>
      <c r="C89" s="821"/>
      <c r="D89" s="821"/>
      <c r="E89" s="675" t="e">
        <f t="shared" ref="E89:E91" si="14">SUM(D89/C89*100)</f>
        <v>#DIV/0!</v>
      </c>
      <c r="F89" s="822">
        <v>10</v>
      </c>
      <c r="G89" s="822">
        <v>4</v>
      </c>
      <c r="H89" s="675">
        <f t="shared" ref="H89:H91" si="15">SUM(G89/F89*100)</f>
        <v>40</v>
      </c>
      <c r="I89" s="823">
        <f t="shared" ref="I89:I91" si="16">C89+F89</f>
        <v>10</v>
      </c>
      <c r="J89" s="824">
        <f t="shared" ref="J89:J91" si="17">D89+G89</f>
        <v>4</v>
      </c>
      <c r="K89" s="665">
        <f t="shared" ref="K89:K91" si="18">SUM(J89/I89*100)</f>
        <v>40</v>
      </c>
    </row>
    <row r="90" spans="1:11" ht="25.5">
      <c r="A90" s="820" t="s">
        <v>5213</v>
      </c>
      <c r="B90" s="808" t="s">
        <v>5214</v>
      </c>
      <c r="C90" s="821"/>
      <c r="D90" s="821"/>
      <c r="E90" s="675" t="e">
        <f t="shared" si="14"/>
        <v>#DIV/0!</v>
      </c>
      <c r="F90" s="822">
        <v>10</v>
      </c>
      <c r="G90" s="822">
        <v>1</v>
      </c>
      <c r="H90" s="675">
        <f t="shared" si="15"/>
        <v>10</v>
      </c>
      <c r="I90" s="823">
        <f t="shared" si="16"/>
        <v>10</v>
      </c>
      <c r="J90" s="824">
        <f t="shared" si="17"/>
        <v>1</v>
      </c>
      <c r="K90" s="665">
        <f t="shared" si="18"/>
        <v>10</v>
      </c>
    </row>
    <row r="91" spans="1:11">
      <c r="A91" s="820" t="s">
        <v>5215</v>
      </c>
      <c r="B91" s="808" t="s">
        <v>5216</v>
      </c>
      <c r="C91" s="821"/>
      <c r="D91" s="821"/>
      <c r="E91" s="675" t="e">
        <f t="shared" si="14"/>
        <v>#DIV/0!</v>
      </c>
      <c r="F91" s="822"/>
      <c r="G91" s="822">
        <v>1</v>
      </c>
      <c r="H91" s="675" t="e">
        <f t="shared" si="15"/>
        <v>#DIV/0!</v>
      </c>
      <c r="I91" s="823">
        <f t="shared" si="16"/>
        <v>0</v>
      </c>
      <c r="J91" s="824">
        <f t="shared" si="17"/>
        <v>1</v>
      </c>
      <c r="K91" s="665" t="e">
        <f t="shared" si="18"/>
        <v>#DIV/0!</v>
      </c>
    </row>
    <row r="92" spans="1:11">
      <c r="A92" s="820"/>
      <c r="B92" s="808"/>
      <c r="C92" s="821"/>
      <c r="D92" s="821"/>
      <c r="E92" s="675" t="e">
        <f t="shared" si="6"/>
        <v>#DIV/0!</v>
      </c>
      <c r="F92" s="822"/>
      <c r="G92" s="822"/>
      <c r="H92" s="675" t="e">
        <f t="shared" si="7"/>
        <v>#DIV/0!</v>
      </c>
      <c r="I92" s="823">
        <f t="shared" si="5"/>
        <v>0</v>
      </c>
      <c r="J92" s="824">
        <f t="shared" si="5"/>
        <v>0</v>
      </c>
      <c r="K92" s="665" t="e">
        <f t="shared" si="8"/>
        <v>#DIV/0!</v>
      </c>
    </row>
    <row r="93" spans="1:11" ht="21.75" customHeight="1">
      <c r="A93" s="790" t="s">
        <v>79</v>
      </c>
      <c r="B93" s="809"/>
      <c r="C93" s="741">
        <f>SUM(C10:C92)</f>
        <v>174</v>
      </c>
      <c r="D93" s="741">
        <f>SUM(D10:D92)</f>
        <v>0</v>
      </c>
      <c r="E93" s="677">
        <f t="shared" si="6"/>
        <v>0</v>
      </c>
      <c r="F93" s="741">
        <f>SUM(F10:F92)</f>
        <v>269</v>
      </c>
      <c r="G93" s="741">
        <f>SUM(G10:G92)</f>
        <v>141</v>
      </c>
      <c r="H93" s="677">
        <f t="shared" si="7"/>
        <v>52.416356877323423</v>
      </c>
      <c r="I93" s="738">
        <f t="shared" si="5"/>
        <v>443</v>
      </c>
      <c r="J93" s="810">
        <f t="shared" si="5"/>
        <v>141</v>
      </c>
      <c r="K93" s="665">
        <f t="shared" si="8"/>
        <v>31.82844243792325</v>
      </c>
    </row>
    <row r="94" spans="1:11" ht="15" customHeight="1">
      <c r="A94" s="813"/>
      <c r="B94" s="825" t="s">
        <v>80</v>
      </c>
      <c r="C94" s="1894"/>
      <c r="D94" s="1894"/>
      <c r="E94" s="1894"/>
      <c r="F94" s="1894"/>
      <c r="G94" s="1894"/>
      <c r="H94" s="1894"/>
      <c r="I94" s="1894"/>
      <c r="J94" s="1894"/>
      <c r="K94" s="800"/>
    </row>
    <row r="95" spans="1:11" ht="38.25" customHeight="1">
      <c r="A95" s="813" t="s">
        <v>343</v>
      </c>
      <c r="B95" s="313" t="s">
        <v>344</v>
      </c>
      <c r="C95" s="646">
        <v>9</v>
      </c>
      <c r="D95" s="646">
        <v>8</v>
      </c>
      <c r="E95" s="675">
        <f t="shared" si="6"/>
        <v>88.888888888888886</v>
      </c>
      <c r="F95" s="814">
        <v>1</v>
      </c>
      <c r="G95" s="814"/>
      <c r="H95" s="675">
        <f t="shared" ref="H95:H158" si="19">SUM(G95/F95*100)</f>
        <v>0</v>
      </c>
      <c r="I95" s="738">
        <f t="shared" ref="I95:J126" si="20">C95+F95</f>
        <v>10</v>
      </c>
      <c r="J95" s="810">
        <f t="shared" si="20"/>
        <v>8</v>
      </c>
      <c r="K95" s="665">
        <f t="shared" ref="K95:K158" si="21">SUM(J95/I95*100)</f>
        <v>80</v>
      </c>
    </row>
    <row r="96" spans="1:11" s="254" customFormat="1" ht="24.75" customHeight="1">
      <c r="A96" s="813" t="s">
        <v>1527</v>
      </c>
      <c r="B96" s="313" t="s">
        <v>1528</v>
      </c>
      <c r="C96" s="646"/>
      <c r="D96" s="646"/>
      <c r="E96" s="675" t="e">
        <f t="shared" si="6"/>
        <v>#DIV/0!</v>
      </c>
      <c r="F96" s="814">
        <v>2</v>
      </c>
      <c r="G96" s="826">
        <v>2</v>
      </c>
      <c r="H96" s="675">
        <f t="shared" si="19"/>
        <v>100</v>
      </c>
      <c r="I96" s="738">
        <f t="shared" si="20"/>
        <v>2</v>
      </c>
      <c r="J96" s="810">
        <f t="shared" si="20"/>
        <v>2</v>
      </c>
      <c r="K96" s="665">
        <f t="shared" si="21"/>
        <v>100</v>
      </c>
    </row>
    <row r="97" spans="1:11" ht="23.25" customHeight="1">
      <c r="A97" s="813" t="s">
        <v>2999</v>
      </c>
      <c r="B97" s="313" t="s">
        <v>345</v>
      </c>
      <c r="C97" s="646"/>
      <c r="D97" s="646"/>
      <c r="E97" s="675" t="e">
        <f t="shared" si="6"/>
        <v>#DIV/0!</v>
      </c>
      <c r="F97" s="814">
        <v>1</v>
      </c>
      <c r="G97" s="814"/>
      <c r="H97" s="675">
        <f t="shared" si="19"/>
        <v>0</v>
      </c>
      <c r="I97" s="738">
        <f t="shared" si="20"/>
        <v>1</v>
      </c>
      <c r="J97" s="810">
        <f t="shared" si="20"/>
        <v>0</v>
      </c>
      <c r="K97" s="665">
        <f t="shared" si="21"/>
        <v>0</v>
      </c>
    </row>
    <row r="98" spans="1:11" s="254" customFormat="1" ht="27" customHeight="1">
      <c r="A98" s="813" t="s">
        <v>3696</v>
      </c>
      <c r="B98" s="313" t="s">
        <v>3697</v>
      </c>
      <c r="C98" s="646"/>
      <c r="D98" s="646"/>
      <c r="E98" s="675" t="e">
        <f t="shared" si="6"/>
        <v>#DIV/0!</v>
      </c>
      <c r="F98" s="814">
        <v>1</v>
      </c>
      <c r="G98" s="814"/>
      <c r="H98" s="675">
        <f t="shared" si="19"/>
        <v>0</v>
      </c>
      <c r="I98" s="738">
        <f t="shared" si="20"/>
        <v>1</v>
      </c>
      <c r="J98" s="810">
        <f t="shared" si="20"/>
        <v>0</v>
      </c>
      <c r="K98" s="665">
        <f t="shared" si="21"/>
        <v>0</v>
      </c>
    </row>
    <row r="99" spans="1:11" ht="27.75" customHeight="1">
      <c r="A99" s="813" t="s">
        <v>3001</v>
      </c>
      <c r="B99" s="313" t="s">
        <v>3002</v>
      </c>
      <c r="C99" s="646"/>
      <c r="D99" s="646"/>
      <c r="E99" s="675" t="e">
        <f t="shared" si="6"/>
        <v>#DIV/0!</v>
      </c>
      <c r="F99" s="814">
        <v>1</v>
      </c>
      <c r="G99" s="814">
        <v>2</v>
      </c>
      <c r="H99" s="675">
        <f t="shared" si="19"/>
        <v>200</v>
      </c>
      <c r="I99" s="738">
        <f t="shared" si="20"/>
        <v>1</v>
      </c>
      <c r="J99" s="810">
        <f t="shared" si="20"/>
        <v>2</v>
      </c>
      <c r="K99" s="665">
        <f t="shared" si="21"/>
        <v>200</v>
      </c>
    </row>
    <row r="100" spans="1:11" ht="39.75" customHeight="1">
      <c r="A100" s="813" t="s">
        <v>3048</v>
      </c>
      <c r="B100" s="313" t="s">
        <v>2436</v>
      </c>
      <c r="C100" s="646"/>
      <c r="D100" s="646"/>
      <c r="E100" s="675" t="e">
        <f t="shared" si="6"/>
        <v>#DIV/0!</v>
      </c>
      <c r="F100" s="814">
        <v>2</v>
      </c>
      <c r="G100" s="814">
        <v>2</v>
      </c>
      <c r="H100" s="675">
        <f t="shared" si="19"/>
        <v>100</v>
      </c>
      <c r="I100" s="738">
        <f t="shared" si="20"/>
        <v>2</v>
      </c>
      <c r="J100" s="810">
        <f t="shared" si="20"/>
        <v>2</v>
      </c>
      <c r="K100" s="665">
        <f t="shared" si="21"/>
        <v>100</v>
      </c>
    </row>
    <row r="101" spans="1:11" ht="36.75" customHeight="1">
      <c r="A101" s="813" t="s">
        <v>2428</v>
      </c>
      <c r="B101" s="313" t="s">
        <v>2429</v>
      </c>
      <c r="C101" s="646"/>
      <c r="D101" s="646"/>
      <c r="E101" s="675" t="e">
        <f t="shared" si="6"/>
        <v>#DIV/0!</v>
      </c>
      <c r="F101" s="814">
        <v>2</v>
      </c>
      <c r="G101" s="814"/>
      <c r="H101" s="675">
        <f t="shared" si="19"/>
        <v>0</v>
      </c>
      <c r="I101" s="738">
        <f t="shared" si="20"/>
        <v>2</v>
      </c>
      <c r="J101" s="810">
        <f t="shared" si="20"/>
        <v>0</v>
      </c>
      <c r="K101" s="665">
        <f t="shared" si="21"/>
        <v>0</v>
      </c>
    </row>
    <row r="102" spans="1:11" ht="25.5">
      <c r="A102" s="813" t="s">
        <v>106</v>
      </c>
      <c r="B102" s="313" t="s">
        <v>107</v>
      </c>
      <c r="C102" s="646">
        <v>139</v>
      </c>
      <c r="D102" s="646"/>
      <c r="E102" s="675">
        <f t="shared" si="6"/>
        <v>0</v>
      </c>
      <c r="F102" s="646"/>
      <c r="G102" s="646">
        <v>2</v>
      </c>
      <c r="H102" s="675" t="e">
        <f t="shared" si="19"/>
        <v>#DIV/0!</v>
      </c>
      <c r="I102" s="738">
        <f t="shared" si="20"/>
        <v>139</v>
      </c>
      <c r="J102" s="810">
        <f t="shared" si="20"/>
        <v>2</v>
      </c>
      <c r="K102" s="665">
        <f t="shared" si="21"/>
        <v>1.4388489208633095</v>
      </c>
    </row>
    <row r="103" spans="1:11" ht="25.5">
      <c r="A103" s="813" t="s">
        <v>3003</v>
      </c>
      <c r="B103" s="313" t="s">
        <v>3004</v>
      </c>
      <c r="C103" s="646">
        <v>23</v>
      </c>
      <c r="D103" s="646"/>
      <c r="E103" s="675">
        <f t="shared" si="6"/>
        <v>0</v>
      </c>
      <c r="F103" s="646"/>
      <c r="G103" s="646"/>
      <c r="H103" s="675" t="e">
        <f t="shared" si="19"/>
        <v>#DIV/0!</v>
      </c>
      <c r="I103" s="738">
        <f t="shared" si="20"/>
        <v>23</v>
      </c>
      <c r="J103" s="810">
        <f t="shared" si="20"/>
        <v>0</v>
      </c>
      <c r="K103" s="665">
        <f t="shared" si="21"/>
        <v>0</v>
      </c>
    </row>
    <row r="104" spans="1:11" ht="25.5">
      <c r="A104" s="813" t="s">
        <v>1176</v>
      </c>
      <c r="B104" s="313" t="s">
        <v>1177</v>
      </c>
      <c r="C104" s="646">
        <v>32</v>
      </c>
      <c r="D104" s="646">
        <v>3</v>
      </c>
      <c r="E104" s="675">
        <f t="shared" si="6"/>
        <v>9.375</v>
      </c>
      <c r="F104" s="646"/>
      <c r="G104" s="646"/>
      <c r="H104" s="675" t="e">
        <f t="shared" si="19"/>
        <v>#DIV/0!</v>
      </c>
      <c r="I104" s="738">
        <f t="shared" si="20"/>
        <v>32</v>
      </c>
      <c r="J104" s="810">
        <f t="shared" si="20"/>
        <v>3</v>
      </c>
      <c r="K104" s="665">
        <f t="shared" si="21"/>
        <v>9.375</v>
      </c>
    </row>
    <row r="105" spans="1:11">
      <c r="A105" s="813" t="s">
        <v>807</v>
      </c>
      <c r="B105" s="313" t="s">
        <v>808</v>
      </c>
      <c r="C105" s="646">
        <v>1039</v>
      </c>
      <c r="D105" s="646">
        <v>854</v>
      </c>
      <c r="E105" s="675">
        <f t="shared" si="6"/>
        <v>82.194417709335895</v>
      </c>
      <c r="F105" s="646">
        <v>1507</v>
      </c>
      <c r="G105" s="646">
        <v>944</v>
      </c>
      <c r="H105" s="675">
        <f t="shared" si="19"/>
        <v>62.641008626410091</v>
      </c>
      <c r="I105" s="738">
        <f t="shared" si="20"/>
        <v>2546</v>
      </c>
      <c r="J105" s="810">
        <f t="shared" si="20"/>
        <v>1798</v>
      </c>
      <c r="K105" s="665">
        <f t="shared" si="21"/>
        <v>70.620581304006279</v>
      </c>
    </row>
    <row r="106" spans="1:11" ht="25.5">
      <c r="A106" s="813" t="s">
        <v>4560</v>
      </c>
      <c r="B106" s="313" t="s">
        <v>4561</v>
      </c>
      <c r="C106" s="646">
        <v>10</v>
      </c>
      <c r="D106" s="646"/>
      <c r="E106" s="675">
        <f t="shared" si="6"/>
        <v>0</v>
      </c>
      <c r="F106" s="646"/>
      <c r="G106" s="646"/>
      <c r="H106" s="675" t="e">
        <f t="shared" si="19"/>
        <v>#DIV/0!</v>
      </c>
      <c r="I106" s="738">
        <f t="shared" si="20"/>
        <v>10</v>
      </c>
      <c r="J106" s="810">
        <f t="shared" si="20"/>
        <v>0</v>
      </c>
      <c r="K106" s="665">
        <f t="shared" si="21"/>
        <v>0</v>
      </c>
    </row>
    <row r="107" spans="1:11" ht="25.5">
      <c r="A107" s="813" t="s">
        <v>4502</v>
      </c>
      <c r="B107" s="313" t="s">
        <v>346</v>
      </c>
      <c r="C107" s="646">
        <v>9</v>
      </c>
      <c r="D107" s="646">
        <v>5</v>
      </c>
      <c r="E107" s="675">
        <f t="shared" si="6"/>
        <v>55.555555555555557</v>
      </c>
      <c r="F107" s="646"/>
      <c r="G107" s="646"/>
      <c r="H107" s="675" t="e">
        <f t="shared" si="19"/>
        <v>#DIV/0!</v>
      </c>
      <c r="I107" s="738">
        <f t="shared" si="20"/>
        <v>9</v>
      </c>
      <c r="J107" s="810">
        <f t="shared" si="20"/>
        <v>5</v>
      </c>
      <c r="K107" s="665">
        <f t="shared" si="21"/>
        <v>55.555555555555557</v>
      </c>
    </row>
    <row r="108" spans="1:11">
      <c r="A108" s="813" t="s">
        <v>538</v>
      </c>
      <c r="B108" s="313" t="s">
        <v>3005</v>
      </c>
      <c r="C108" s="646">
        <v>6</v>
      </c>
      <c r="D108" s="646">
        <v>3</v>
      </c>
      <c r="E108" s="675">
        <f t="shared" si="6"/>
        <v>50</v>
      </c>
      <c r="F108" s="646">
        <v>362</v>
      </c>
      <c r="G108" s="646">
        <v>217</v>
      </c>
      <c r="H108" s="675">
        <f t="shared" si="19"/>
        <v>59.944751381215468</v>
      </c>
      <c r="I108" s="738">
        <f t="shared" si="20"/>
        <v>368</v>
      </c>
      <c r="J108" s="810">
        <f t="shared" si="20"/>
        <v>220</v>
      </c>
      <c r="K108" s="665">
        <f t="shared" si="21"/>
        <v>59.782608695652172</v>
      </c>
    </row>
    <row r="109" spans="1:11">
      <c r="A109" s="813" t="s">
        <v>347</v>
      </c>
      <c r="B109" s="313" t="s">
        <v>348</v>
      </c>
      <c r="C109" s="646">
        <v>54</v>
      </c>
      <c r="D109" s="646">
        <v>50</v>
      </c>
      <c r="E109" s="675">
        <f t="shared" si="6"/>
        <v>92.592592592592595</v>
      </c>
      <c r="F109" s="646"/>
      <c r="G109" s="646"/>
      <c r="H109" s="675" t="e">
        <f t="shared" si="19"/>
        <v>#DIV/0!</v>
      </c>
      <c r="I109" s="738">
        <f t="shared" si="20"/>
        <v>54</v>
      </c>
      <c r="J109" s="810">
        <f t="shared" si="20"/>
        <v>50</v>
      </c>
      <c r="K109" s="665">
        <f t="shared" si="21"/>
        <v>92.592592592592595</v>
      </c>
    </row>
    <row r="110" spans="1:11">
      <c r="A110" s="813" t="s">
        <v>349</v>
      </c>
      <c r="B110" s="313" t="s">
        <v>350</v>
      </c>
      <c r="C110" s="646">
        <v>16</v>
      </c>
      <c r="D110" s="646">
        <v>14</v>
      </c>
      <c r="E110" s="675">
        <f t="shared" si="6"/>
        <v>87.5</v>
      </c>
      <c r="F110" s="646"/>
      <c r="G110" s="646"/>
      <c r="H110" s="675" t="e">
        <f t="shared" si="19"/>
        <v>#DIV/0!</v>
      </c>
      <c r="I110" s="738">
        <f t="shared" si="20"/>
        <v>16</v>
      </c>
      <c r="J110" s="810">
        <f t="shared" si="20"/>
        <v>14</v>
      </c>
      <c r="K110" s="665">
        <f t="shared" si="21"/>
        <v>87.5</v>
      </c>
    </row>
    <row r="111" spans="1:11" ht="25.5">
      <c r="A111" s="813" t="s">
        <v>351</v>
      </c>
      <c r="B111" s="313" t="s">
        <v>352</v>
      </c>
      <c r="C111" s="646">
        <v>2</v>
      </c>
      <c r="D111" s="646">
        <v>2</v>
      </c>
      <c r="E111" s="675">
        <f t="shared" si="6"/>
        <v>100</v>
      </c>
      <c r="F111" s="646"/>
      <c r="G111" s="646"/>
      <c r="H111" s="675" t="e">
        <f t="shared" si="19"/>
        <v>#DIV/0!</v>
      </c>
      <c r="I111" s="738">
        <f t="shared" si="20"/>
        <v>2</v>
      </c>
      <c r="J111" s="810">
        <f t="shared" si="20"/>
        <v>2</v>
      </c>
      <c r="K111" s="665">
        <f t="shared" si="21"/>
        <v>100</v>
      </c>
    </row>
    <row r="112" spans="1:11">
      <c r="A112" s="813" t="s">
        <v>353</v>
      </c>
      <c r="B112" s="313" t="s">
        <v>471</v>
      </c>
      <c r="C112" s="646">
        <v>9</v>
      </c>
      <c r="D112" s="646">
        <v>4</v>
      </c>
      <c r="E112" s="675">
        <f t="shared" si="6"/>
        <v>44.444444444444443</v>
      </c>
      <c r="F112" s="646"/>
      <c r="G112" s="646"/>
      <c r="H112" s="675" t="e">
        <f t="shared" si="19"/>
        <v>#DIV/0!</v>
      </c>
      <c r="I112" s="738">
        <f t="shared" si="20"/>
        <v>9</v>
      </c>
      <c r="J112" s="810">
        <f t="shared" si="20"/>
        <v>4</v>
      </c>
      <c r="K112" s="665">
        <f t="shared" si="21"/>
        <v>44.444444444444443</v>
      </c>
    </row>
    <row r="113" spans="1:11" ht="25.5">
      <c r="A113" s="813" t="s">
        <v>472</v>
      </c>
      <c r="B113" s="313" t="s">
        <v>473</v>
      </c>
      <c r="C113" s="646">
        <v>1</v>
      </c>
      <c r="D113" s="646">
        <v>1</v>
      </c>
      <c r="E113" s="675">
        <f t="shared" si="6"/>
        <v>100</v>
      </c>
      <c r="F113" s="646"/>
      <c r="G113" s="646"/>
      <c r="H113" s="675" t="e">
        <f t="shared" si="19"/>
        <v>#DIV/0!</v>
      </c>
      <c r="I113" s="738">
        <f t="shared" si="20"/>
        <v>1</v>
      </c>
      <c r="J113" s="810">
        <f t="shared" si="20"/>
        <v>1</v>
      </c>
      <c r="K113" s="665">
        <f t="shared" si="21"/>
        <v>100</v>
      </c>
    </row>
    <row r="114" spans="1:11" ht="25.5">
      <c r="A114" s="827" t="s">
        <v>474</v>
      </c>
      <c r="B114" s="816" t="s">
        <v>475</v>
      </c>
      <c r="C114" s="646">
        <v>4</v>
      </c>
      <c r="D114" s="646">
        <v>4</v>
      </c>
      <c r="E114" s="675">
        <f t="shared" si="6"/>
        <v>100</v>
      </c>
      <c r="F114" s="646"/>
      <c r="G114" s="646"/>
      <c r="H114" s="675" t="e">
        <f t="shared" si="19"/>
        <v>#DIV/0!</v>
      </c>
      <c r="I114" s="738">
        <f t="shared" si="20"/>
        <v>4</v>
      </c>
      <c r="J114" s="810">
        <f t="shared" si="20"/>
        <v>4</v>
      </c>
      <c r="K114" s="665">
        <f t="shared" si="21"/>
        <v>100</v>
      </c>
    </row>
    <row r="115" spans="1:11" ht="25.5">
      <c r="A115" s="813" t="s">
        <v>476</v>
      </c>
      <c r="B115" s="313" t="s">
        <v>477</v>
      </c>
      <c r="C115" s="646">
        <v>8</v>
      </c>
      <c r="D115" s="646">
        <v>7</v>
      </c>
      <c r="E115" s="675">
        <f t="shared" si="6"/>
        <v>87.5</v>
      </c>
      <c r="F115" s="646"/>
      <c r="G115" s="646"/>
      <c r="H115" s="675" t="e">
        <f t="shared" si="19"/>
        <v>#DIV/0!</v>
      </c>
      <c r="I115" s="738">
        <f t="shared" si="20"/>
        <v>8</v>
      </c>
      <c r="J115" s="810">
        <f t="shared" si="20"/>
        <v>7</v>
      </c>
      <c r="K115" s="665">
        <f t="shared" si="21"/>
        <v>87.5</v>
      </c>
    </row>
    <row r="116" spans="1:11" ht="25.5">
      <c r="A116" s="827" t="s">
        <v>478</v>
      </c>
      <c r="B116" s="816" t="s">
        <v>479</v>
      </c>
      <c r="C116" s="646">
        <v>1</v>
      </c>
      <c r="D116" s="646"/>
      <c r="E116" s="675">
        <f t="shared" si="6"/>
        <v>0</v>
      </c>
      <c r="F116" s="646"/>
      <c r="G116" s="646"/>
      <c r="H116" s="675" t="e">
        <f t="shared" si="19"/>
        <v>#DIV/0!</v>
      </c>
      <c r="I116" s="738">
        <f t="shared" si="20"/>
        <v>1</v>
      </c>
      <c r="J116" s="810">
        <f t="shared" si="20"/>
        <v>0</v>
      </c>
      <c r="K116" s="665">
        <f t="shared" si="21"/>
        <v>0</v>
      </c>
    </row>
    <row r="117" spans="1:11" ht="25.5">
      <c r="A117" s="813" t="s">
        <v>480</v>
      </c>
      <c r="B117" s="313" t="s">
        <v>481</v>
      </c>
      <c r="C117" s="646">
        <v>14</v>
      </c>
      <c r="D117" s="646">
        <v>7</v>
      </c>
      <c r="E117" s="675">
        <f t="shared" si="6"/>
        <v>50</v>
      </c>
      <c r="F117" s="646"/>
      <c r="G117" s="646"/>
      <c r="H117" s="675" t="e">
        <f t="shared" si="19"/>
        <v>#DIV/0!</v>
      </c>
      <c r="I117" s="738">
        <f t="shared" si="20"/>
        <v>14</v>
      </c>
      <c r="J117" s="810">
        <f t="shared" si="20"/>
        <v>7</v>
      </c>
      <c r="K117" s="665">
        <f t="shared" si="21"/>
        <v>50</v>
      </c>
    </row>
    <row r="118" spans="1:11" ht="25.5">
      <c r="A118" s="813" t="s">
        <v>319</v>
      </c>
      <c r="B118" s="313" t="s">
        <v>482</v>
      </c>
      <c r="C118" s="646">
        <v>4</v>
      </c>
      <c r="D118" s="646"/>
      <c r="E118" s="675">
        <f t="shared" si="6"/>
        <v>0</v>
      </c>
      <c r="F118" s="646"/>
      <c r="G118" s="646"/>
      <c r="H118" s="675" t="e">
        <f t="shared" si="19"/>
        <v>#DIV/0!</v>
      </c>
      <c r="I118" s="738">
        <f t="shared" si="20"/>
        <v>4</v>
      </c>
      <c r="J118" s="810">
        <f t="shared" si="20"/>
        <v>0</v>
      </c>
      <c r="K118" s="665">
        <f t="shared" si="21"/>
        <v>0</v>
      </c>
    </row>
    <row r="119" spans="1:11">
      <c r="A119" s="813" t="s">
        <v>483</v>
      </c>
      <c r="B119" s="313" t="s">
        <v>484</v>
      </c>
      <c r="C119" s="646">
        <v>39</v>
      </c>
      <c r="D119" s="646">
        <v>23</v>
      </c>
      <c r="E119" s="675">
        <f t="shared" si="6"/>
        <v>58.974358974358978</v>
      </c>
      <c r="F119" s="646"/>
      <c r="G119" s="646"/>
      <c r="H119" s="675" t="e">
        <f t="shared" si="19"/>
        <v>#DIV/0!</v>
      </c>
      <c r="I119" s="738">
        <f t="shared" si="20"/>
        <v>39</v>
      </c>
      <c r="J119" s="810">
        <f t="shared" si="20"/>
        <v>23</v>
      </c>
      <c r="K119" s="665">
        <f t="shared" si="21"/>
        <v>58.974358974358978</v>
      </c>
    </row>
    <row r="120" spans="1:11">
      <c r="A120" s="813" t="s">
        <v>485</v>
      </c>
      <c r="B120" s="313" t="s">
        <v>486</v>
      </c>
      <c r="C120" s="646">
        <v>7</v>
      </c>
      <c r="D120" s="646">
        <v>9</v>
      </c>
      <c r="E120" s="675">
        <f t="shared" si="6"/>
        <v>128.57142857142858</v>
      </c>
      <c r="F120" s="646"/>
      <c r="G120" s="646"/>
      <c r="H120" s="675" t="e">
        <f t="shared" si="19"/>
        <v>#DIV/0!</v>
      </c>
      <c r="I120" s="738">
        <f t="shared" si="20"/>
        <v>7</v>
      </c>
      <c r="J120" s="810">
        <f t="shared" si="20"/>
        <v>9</v>
      </c>
      <c r="K120" s="665">
        <f t="shared" si="21"/>
        <v>128.57142857142858</v>
      </c>
    </row>
    <row r="121" spans="1:11" ht="25.5">
      <c r="A121" s="813" t="s">
        <v>487</v>
      </c>
      <c r="B121" s="313" t="s">
        <v>2837</v>
      </c>
      <c r="C121" s="646">
        <v>245</v>
      </c>
      <c r="D121" s="646">
        <v>193</v>
      </c>
      <c r="E121" s="675">
        <f t="shared" si="6"/>
        <v>78.775510204081627</v>
      </c>
      <c r="F121" s="646">
        <v>3</v>
      </c>
      <c r="G121" s="646">
        <v>6</v>
      </c>
      <c r="H121" s="675">
        <f t="shared" si="19"/>
        <v>200</v>
      </c>
      <c r="I121" s="738">
        <f t="shared" si="20"/>
        <v>248</v>
      </c>
      <c r="J121" s="810">
        <f t="shared" si="20"/>
        <v>199</v>
      </c>
      <c r="K121" s="665">
        <f t="shared" si="21"/>
        <v>80.241935483870961</v>
      </c>
    </row>
    <row r="122" spans="1:11" ht="25.5">
      <c r="A122" s="827" t="s">
        <v>2838</v>
      </c>
      <c r="B122" s="828" t="s">
        <v>2839</v>
      </c>
      <c r="C122" s="646">
        <v>3</v>
      </c>
      <c r="D122" s="646"/>
      <c r="E122" s="675">
        <f t="shared" si="6"/>
        <v>0</v>
      </c>
      <c r="F122" s="646"/>
      <c r="G122" s="646"/>
      <c r="H122" s="675" t="e">
        <f t="shared" si="19"/>
        <v>#DIV/0!</v>
      </c>
      <c r="I122" s="738">
        <f t="shared" si="20"/>
        <v>3</v>
      </c>
      <c r="J122" s="810">
        <f t="shared" si="20"/>
        <v>0</v>
      </c>
      <c r="K122" s="665">
        <f t="shared" si="21"/>
        <v>0</v>
      </c>
    </row>
    <row r="123" spans="1:11">
      <c r="A123" s="813" t="s">
        <v>2840</v>
      </c>
      <c r="B123" s="313" t="s">
        <v>2841</v>
      </c>
      <c r="C123" s="646">
        <v>9</v>
      </c>
      <c r="D123" s="646">
        <v>2</v>
      </c>
      <c r="E123" s="675">
        <f t="shared" si="6"/>
        <v>22.222222222222221</v>
      </c>
      <c r="F123" s="646"/>
      <c r="G123" s="646"/>
      <c r="H123" s="675" t="e">
        <f t="shared" si="19"/>
        <v>#DIV/0!</v>
      </c>
      <c r="I123" s="738">
        <f t="shared" si="20"/>
        <v>9</v>
      </c>
      <c r="J123" s="810">
        <f t="shared" si="20"/>
        <v>2</v>
      </c>
      <c r="K123" s="665">
        <f t="shared" si="21"/>
        <v>22.222222222222221</v>
      </c>
    </row>
    <row r="124" spans="1:11">
      <c r="A124" s="813" t="s">
        <v>2842</v>
      </c>
      <c r="B124" s="313" t="s">
        <v>2843</v>
      </c>
      <c r="C124" s="646">
        <v>9</v>
      </c>
      <c r="D124" s="646">
        <v>8</v>
      </c>
      <c r="E124" s="675">
        <f t="shared" si="6"/>
        <v>88.888888888888886</v>
      </c>
      <c r="F124" s="646"/>
      <c r="G124" s="646"/>
      <c r="H124" s="675" t="e">
        <f t="shared" si="19"/>
        <v>#DIV/0!</v>
      </c>
      <c r="I124" s="738">
        <f t="shared" si="20"/>
        <v>9</v>
      </c>
      <c r="J124" s="810">
        <f t="shared" si="20"/>
        <v>8</v>
      </c>
      <c r="K124" s="665">
        <f t="shared" si="21"/>
        <v>88.888888888888886</v>
      </c>
    </row>
    <row r="125" spans="1:11" ht="25.5">
      <c r="A125" s="813" t="s">
        <v>2844</v>
      </c>
      <c r="B125" s="313" t="s">
        <v>1287</v>
      </c>
      <c r="C125" s="646">
        <v>35</v>
      </c>
      <c r="D125" s="646">
        <v>22</v>
      </c>
      <c r="E125" s="675">
        <f t="shared" si="6"/>
        <v>62.857142857142854</v>
      </c>
      <c r="F125" s="646"/>
      <c r="G125" s="646"/>
      <c r="H125" s="675" t="e">
        <f t="shared" si="19"/>
        <v>#DIV/0!</v>
      </c>
      <c r="I125" s="738">
        <f t="shared" si="20"/>
        <v>35</v>
      </c>
      <c r="J125" s="810">
        <f t="shared" si="20"/>
        <v>22</v>
      </c>
      <c r="K125" s="665">
        <f t="shared" si="21"/>
        <v>62.857142857142854</v>
      </c>
    </row>
    <row r="126" spans="1:11">
      <c r="A126" s="813" t="s">
        <v>1288</v>
      </c>
      <c r="B126" s="313" t="s">
        <v>1289</v>
      </c>
      <c r="C126" s="646">
        <v>8</v>
      </c>
      <c r="D126" s="646">
        <v>2</v>
      </c>
      <c r="E126" s="675">
        <f t="shared" si="6"/>
        <v>25</v>
      </c>
      <c r="F126" s="646"/>
      <c r="G126" s="646"/>
      <c r="H126" s="675" t="e">
        <f t="shared" si="19"/>
        <v>#DIV/0!</v>
      </c>
      <c r="I126" s="738">
        <f t="shared" si="20"/>
        <v>8</v>
      </c>
      <c r="J126" s="810">
        <f t="shared" si="20"/>
        <v>2</v>
      </c>
      <c r="K126" s="665">
        <f t="shared" si="21"/>
        <v>25</v>
      </c>
    </row>
    <row r="127" spans="1:11" ht="25.5">
      <c r="A127" s="813" t="s">
        <v>1290</v>
      </c>
      <c r="B127" s="313" t="s">
        <v>1291</v>
      </c>
      <c r="C127" s="646">
        <v>6</v>
      </c>
      <c r="D127" s="646">
        <v>2</v>
      </c>
      <c r="E127" s="675">
        <f t="shared" si="6"/>
        <v>33.333333333333329</v>
      </c>
      <c r="F127" s="646"/>
      <c r="G127" s="646"/>
      <c r="H127" s="675" t="e">
        <f t="shared" si="19"/>
        <v>#DIV/0!</v>
      </c>
      <c r="I127" s="738">
        <f t="shared" ref="I127:J158" si="22">C127+F127</f>
        <v>6</v>
      </c>
      <c r="J127" s="810">
        <f t="shared" si="22"/>
        <v>2</v>
      </c>
      <c r="K127" s="665">
        <f t="shared" si="21"/>
        <v>33.333333333333329</v>
      </c>
    </row>
    <row r="128" spans="1:11" ht="25.5">
      <c r="A128" s="813" t="s">
        <v>1292</v>
      </c>
      <c r="B128" s="313" t="s">
        <v>1293</v>
      </c>
      <c r="C128" s="646">
        <v>66</v>
      </c>
      <c r="D128" s="646">
        <v>60</v>
      </c>
      <c r="E128" s="675">
        <f t="shared" si="6"/>
        <v>90.909090909090907</v>
      </c>
      <c r="F128" s="646">
        <v>1</v>
      </c>
      <c r="G128" s="646">
        <v>1</v>
      </c>
      <c r="H128" s="675">
        <f t="shared" si="19"/>
        <v>100</v>
      </c>
      <c r="I128" s="738">
        <f t="shared" si="22"/>
        <v>67</v>
      </c>
      <c r="J128" s="810">
        <f t="shared" si="22"/>
        <v>61</v>
      </c>
      <c r="K128" s="665">
        <f t="shared" si="21"/>
        <v>91.044776119402982</v>
      </c>
    </row>
    <row r="129" spans="1:11">
      <c r="A129" s="813" t="s">
        <v>1294</v>
      </c>
      <c r="B129" s="313" t="s">
        <v>1295</v>
      </c>
      <c r="C129" s="646">
        <v>12</v>
      </c>
      <c r="D129" s="646">
        <v>12</v>
      </c>
      <c r="E129" s="675">
        <f t="shared" si="6"/>
        <v>100</v>
      </c>
      <c r="F129" s="646"/>
      <c r="G129" s="646"/>
      <c r="H129" s="675" t="e">
        <f t="shared" si="19"/>
        <v>#DIV/0!</v>
      </c>
      <c r="I129" s="738">
        <f t="shared" si="22"/>
        <v>12</v>
      </c>
      <c r="J129" s="810">
        <f t="shared" si="22"/>
        <v>12</v>
      </c>
      <c r="K129" s="665">
        <f t="shared" si="21"/>
        <v>100</v>
      </c>
    </row>
    <row r="130" spans="1:11" ht="25.5">
      <c r="A130" s="813" t="s">
        <v>1296</v>
      </c>
      <c r="B130" s="313" t="s">
        <v>1297</v>
      </c>
      <c r="C130" s="646">
        <v>17</v>
      </c>
      <c r="D130" s="646">
        <v>15</v>
      </c>
      <c r="E130" s="675">
        <f t="shared" si="6"/>
        <v>88.235294117647058</v>
      </c>
      <c r="F130" s="646"/>
      <c r="G130" s="646"/>
      <c r="H130" s="675" t="e">
        <f t="shared" si="19"/>
        <v>#DIV/0!</v>
      </c>
      <c r="I130" s="738">
        <f t="shared" si="22"/>
        <v>17</v>
      </c>
      <c r="J130" s="810">
        <f t="shared" si="22"/>
        <v>15</v>
      </c>
      <c r="K130" s="665">
        <f t="shared" si="21"/>
        <v>88.235294117647058</v>
      </c>
    </row>
    <row r="131" spans="1:11">
      <c r="A131" s="813" t="s">
        <v>1298</v>
      </c>
      <c r="B131" s="313" t="s">
        <v>1295</v>
      </c>
      <c r="C131" s="646">
        <v>15</v>
      </c>
      <c r="D131" s="646">
        <v>19</v>
      </c>
      <c r="E131" s="675">
        <f t="shared" si="6"/>
        <v>126.66666666666666</v>
      </c>
      <c r="F131" s="646"/>
      <c r="G131" s="646"/>
      <c r="H131" s="675" t="e">
        <f t="shared" si="19"/>
        <v>#DIV/0!</v>
      </c>
      <c r="I131" s="738">
        <f t="shared" si="22"/>
        <v>15</v>
      </c>
      <c r="J131" s="810">
        <f t="shared" si="22"/>
        <v>19</v>
      </c>
      <c r="K131" s="665">
        <f t="shared" si="21"/>
        <v>126.66666666666666</v>
      </c>
    </row>
    <row r="132" spans="1:11">
      <c r="A132" s="813" t="s">
        <v>1299</v>
      </c>
      <c r="B132" s="313" t="s">
        <v>1300</v>
      </c>
      <c r="C132" s="646">
        <v>1</v>
      </c>
      <c r="D132" s="646">
        <v>3</v>
      </c>
      <c r="E132" s="675">
        <f t="shared" si="6"/>
        <v>300</v>
      </c>
      <c r="F132" s="646"/>
      <c r="G132" s="646">
        <v>1</v>
      </c>
      <c r="H132" s="675" t="e">
        <f t="shared" si="19"/>
        <v>#DIV/0!</v>
      </c>
      <c r="I132" s="738">
        <f t="shared" si="22"/>
        <v>1</v>
      </c>
      <c r="J132" s="810">
        <f t="shared" si="22"/>
        <v>4</v>
      </c>
      <c r="K132" s="665">
        <f t="shared" si="21"/>
        <v>400</v>
      </c>
    </row>
    <row r="133" spans="1:11">
      <c r="A133" s="813" t="s">
        <v>1301</v>
      </c>
      <c r="B133" s="313" t="s">
        <v>1302</v>
      </c>
      <c r="C133" s="646">
        <v>4</v>
      </c>
      <c r="D133" s="646">
        <v>6</v>
      </c>
      <c r="E133" s="675">
        <f t="shared" si="6"/>
        <v>150</v>
      </c>
      <c r="F133" s="646"/>
      <c r="G133" s="646"/>
      <c r="H133" s="675" t="e">
        <f t="shared" si="19"/>
        <v>#DIV/0!</v>
      </c>
      <c r="I133" s="738">
        <f t="shared" si="22"/>
        <v>4</v>
      </c>
      <c r="J133" s="810">
        <f t="shared" si="22"/>
        <v>6</v>
      </c>
      <c r="K133" s="665">
        <f t="shared" si="21"/>
        <v>150</v>
      </c>
    </row>
    <row r="134" spans="1:11" ht="25.5">
      <c r="A134" s="813" t="s">
        <v>1303</v>
      </c>
      <c r="B134" s="313" t="s">
        <v>1304</v>
      </c>
      <c r="C134" s="646">
        <v>2</v>
      </c>
      <c r="D134" s="646">
        <v>1</v>
      </c>
      <c r="E134" s="675">
        <f t="shared" si="6"/>
        <v>50</v>
      </c>
      <c r="F134" s="646"/>
      <c r="G134" s="646"/>
      <c r="H134" s="675" t="e">
        <f t="shared" si="19"/>
        <v>#DIV/0!</v>
      </c>
      <c r="I134" s="738">
        <f t="shared" si="22"/>
        <v>2</v>
      </c>
      <c r="J134" s="810">
        <f t="shared" si="22"/>
        <v>1</v>
      </c>
      <c r="K134" s="665">
        <f t="shared" si="21"/>
        <v>50</v>
      </c>
    </row>
    <row r="135" spans="1:11">
      <c r="A135" s="813" t="s">
        <v>1305</v>
      </c>
      <c r="B135" s="313" t="s">
        <v>1306</v>
      </c>
      <c r="C135" s="646">
        <v>38</v>
      </c>
      <c r="D135" s="646">
        <v>26</v>
      </c>
      <c r="E135" s="675">
        <f t="shared" si="6"/>
        <v>68.421052631578945</v>
      </c>
      <c r="F135" s="646">
        <v>4</v>
      </c>
      <c r="G135" s="646">
        <v>4</v>
      </c>
      <c r="H135" s="675">
        <f t="shared" si="19"/>
        <v>100</v>
      </c>
      <c r="I135" s="738">
        <f t="shared" si="22"/>
        <v>42</v>
      </c>
      <c r="J135" s="810">
        <f t="shared" si="22"/>
        <v>30</v>
      </c>
      <c r="K135" s="665">
        <f t="shared" si="21"/>
        <v>71.428571428571431</v>
      </c>
    </row>
    <row r="136" spans="1:11" ht="25.5">
      <c r="A136" s="813" t="s">
        <v>1307</v>
      </c>
      <c r="B136" s="313" t="s">
        <v>4580</v>
      </c>
      <c r="C136" s="646">
        <v>15</v>
      </c>
      <c r="D136" s="646">
        <v>6</v>
      </c>
      <c r="E136" s="675">
        <f t="shared" si="6"/>
        <v>40</v>
      </c>
      <c r="F136" s="646">
        <v>1</v>
      </c>
      <c r="G136" s="646"/>
      <c r="H136" s="675">
        <f t="shared" si="19"/>
        <v>0</v>
      </c>
      <c r="I136" s="738">
        <f t="shared" si="22"/>
        <v>16</v>
      </c>
      <c r="J136" s="810">
        <f t="shared" si="22"/>
        <v>6</v>
      </c>
      <c r="K136" s="665">
        <f t="shared" si="21"/>
        <v>37.5</v>
      </c>
    </row>
    <row r="137" spans="1:11">
      <c r="A137" s="813" t="s">
        <v>1308</v>
      </c>
      <c r="B137" s="313" t="s">
        <v>1309</v>
      </c>
      <c r="C137" s="646">
        <v>13</v>
      </c>
      <c r="D137" s="646">
        <v>5</v>
      </c>
      <c r="E137" s="675">
        <f t="shared" si="6"/>
        <v>38.461538461538467</v>
      </c>
      <c r="F137" s="646"/>
      <c r="G137" s="646"/>
      <c r="H137" s="675" t="e">
        <f t="shared" si="19"/>
        <v>#DIV/0!</v>
      </c>
      <c r="I137" s="738">
        <f t="shared" si="22"/>
        <v>13</v>
      </c>
      <c r="J137" s="810">
        <f t="shared" si="22"/>
        <v>5</v>
      </c>
      <c r="K137" s="665">
        <f t="shared" si="21"/>
        <v>38.461538461538467</v>
      </c>
    </row>
    <row r="138" spans="1:11" ht="38.25">
      <c r="A138" s="813" t="s">
        <v>1310</v>
      </c>
      <c r="B138" s="313" t="s">
        <v>2845</v>
      </c>
      <c r="C138" s="646">
        <v>40</v>
      </c>
      <c r="D138" s="646">
        <v>41</v>
      </c>
      <c r="E138" s="675">
        <f t="shared" si="6"/>
        <v>102.49999999999999</v>
      </c>
      <c r="F138" s="646">
        <v>6</v>
      </c>
      <c r="G138" s="646">
        <v>7</v>
      </c>
      <c r="H138" s="675">
        <f t="shared" si="19"/>
        <v>116.66666666666667</v>
      </c>
      <c r="I138" s="738">
        <f t="shared" si="22"/>
        <v>46</v>
      </c>
      <c r="J138" s="810">
        <f t="shared" si="22"/>
        <v>48</v>
      </c>
      <c r="K138" s="665">
        <f t="shared" si="21"/>
        <v>104.34782608695652</v>
      </c>
    </row>
    <row r="139" spans="1:11">
      <c r="A139" s="813" t="s">
        <v>2846</v>
      </c>
      <c r="B139" s="313" t="s">
        <v>2847</v>
      </c>
      <c r="C139" s="646">
        <v>1</v>
      </c>
      <c r="D139" s="646"/>
      <c r="E139" s="675">
        <f t="shared" si="6"/>
        <v>0</v>
      </c>
      <c r="F139" s="646"/>
      <c r="G139" s="646"/>
      <c r="H139" s="675" t="e">
        <f t="shared" si="19"/>
        <v>#DIV/0!</v>
      </c>
      <c r="I139" s="738">
        <f t="shared" si="22"/>
        <v>1</v>
      </c>
      <c r="J139" s="810">
        <f t="shared" si="22"/>
        <v>0</v>
      </c>
      <c r="K139" s="665">
        <f t="shared" si="21"/>
        <v>0</v>
      </c>
    </row>
    <row r="140" spans="1:11" ht="25.5">
      <c r="A140" s="813" t="s">
        <v>2848</v>
      </c>
      <c r="B140" s="313" t="s">
        <v>2849</v>
      </c>
      <c r="C140" s="646">
        <v>5</v>
      </c>
      <c r="D140" s="646">
        <v>4</v>
      </c>
      <c r="E140" s="675">
        <f t="shared" si="6"/>
        <v>80</v>
      </c>
      <c r="F140" s="646"/>
      <c r="G140" s="646"/>
      <c r="H140" s="675" t="e">
        <f t="shared" si="19"/>
        <v>#DIV/0!</v>
      </c>
      <c r="I140" s="738">
        <f t="shared" si="22"/>
        <v>5</v>
      </c>
      <c r="J140" s="810">
        <f t="shared" si="22"/>
        <v>4</v>
      </c>
      <c r="K140" s="665">
        <f t="shared" si="21"/>
        <v>80</v>
      </c>
    </row>
    <row r="141" spans="1:11">
      <c r="A141" s="813" t="s">
        <v>2851</v>
      </c>
      <c r="B141" s="313" t="s">
        <v>652</v>
      </c>
      <c r="C141" s="646">
        <v>3</v>
      </c>
      <c r="D141" s="646">
        <v>4</v>
      </c>
      <c r="E141" s="675">
        <f t="shared" si="6"/>
        <v>133.33333333333331</v>
      </c>
      <c r="F141" s="646"/>
      <c r="G141" s="646"/>
      <c r="H141" s="675" t="e">
        <f t="shared" si="19"/>
        <v>#DIV/0!</v>
      </c>
      <c r="I141" s="738">
        <f t="shared" si="22"/>
        <v>3</v>
      </c>
      <c r="J141" s="810">
        <f t="shared" si="22"/>
        <v>4</v>
      </c>
      <c r="K141" s="665">
        <f t="shared" si="21"/>
        <v>133.33333333333331</v>
      </c>
    </row>
    <row r="142" spans="1:11" ht="25.5">
      <c r="A142" s="813" t="s">
        <v>649</v>
      </c>
      <c r="B142" s="313" t="s">
        <v>321</v>
      </c>
      <c r="C142" s="646">
        <v>3</v>
      </c>
      <c r="D142" s="646">
        <v>4</v>
      </c>
      <c r="E142" s="675">
        <f t="shared" si="6"/>
        <v>133.33333333333331</v>
      </c>
      <c r="F142" s="646"/>
      <c r="G142" s="646"/>
      <c r="H142" s="675" t="e">
        <f t="shared" si="19"/>
        <v>#DIV/0!</v>
      </c>
      <c r="I142" s="738">
        <f t="shared" si="22"/>
        <v>3</v>
      </c>
      <c r="J142" s="810">
        <f t="shared" si="22"/>
        <v>4</v>
      </c>
      <c r="K142" s="665">
        <f t="shared" si="21"/>
        <v>133.33333333333331</v>
      </c>
    </row>
    <row r="143" spans="1:11">
      <c r="A143" s="813" t="s">
        <v>651</v>
      </c>
      <c r="B143" s="313" t="s">
        <v>2852</v>
      </c>
      <c r="C143" s="646">
        <v>3</v>
      </c>
      <c r="D143" s="646">
        <v>3</v>
      </c>
      <c r="E143" s="675">
        <f t="shared" si="6"/>
        <v>100</v>
      </c>
      <c r="F143" s="646"/>
      <c r="G143" s="646"/>
      <c r="H143" s="675" t="e">
        <f t="shared" si="19"/>
        <v>#DIV/0!</v>
      </c>
      <c r="I143" s="738">
        <f t="shared" si="22"/>
        <v>3</v>
      </c>
      <c r="J143" s="810">
        <f t="shared" si="22"/>
        <v>3</v>
      </c>
      <c r="K143" s="665">
        <f t="shared" si="21"/>
        <v>100</v>
      </c>
    </row>
    <row r="144" spans="1:11">
      <c r="A144" s="813" t="s">
        <v>2853</v>
      </c>
      <c r="B144" s="313" t="s">
        <v>2854</v>
      </c>
      <c r="C144" s="646">
        <v>480</v>
      </c>
      <c r="D144" s="646"/>
      <c r="E144" s="675">
        <f t="shared" si="6"/>
        <v>0</v>
      </c>
      <c r="F144" s="646">
        <v>6</v>
      </c>
      <c r="G144" s="646"/>
      <c r="H144" s="675">
        <f t="shared" si="19"/>
        <v>0</v>
      </c>
      <c r="I144" s="738">
        <f t="shared" si="22"/>
        <v>486</v>
      </c>
      <c r="J144" s="810">
        <f t="shared" si="22"/>
        <v>0</v>
      </c>
      <c r="K144" s="665">
        <f t="shared" si="21"/>
        <v>0</v>
      </c>
    </row>
    <row r="145" spans="1:12" ht="25.5">
      <c r="A145" s="813" t="s">
        <v>2855</v>
      </c>
      <c r="B145" s="313" t="s">
        <v>2856</v>
      </c>
      <c r="C145" s="646">
        <v>4</v>
      </c>
      <c r="D145" s="646">
        <v>2</v>
      </c>
      <c r="E145" s="675">
        <f t="shared" si="6"/>
        <v>50</v>
      </c>
      <c r="F145" s="646"/>
      <c r="G145" s="646">
        <v>1</v>
      </c>
      <c r="H145" s="675" t="e">
        <f t="shared" si="19"/>
        <v>#DIV/0!</v>
      </c>
      <c r="I145" s="738">
        <f t="shared" si="22"/>
        <v>4</v>
      </c>
      <c r="J145" s="810">
        <f t="shared" si="22"/>
        <v>3</v>
      </c>
      <c r="K145" s="665">
        <f t="shared" si="21"/>
        <v>75</v>
      </c>
    </row>
    <row r="146" spans="1:12" ht="25.5">
      <c r="A146" s="813" t="s">
        <v>2857</v>
      </c>
      <c r="B146" s="313" t="s">
        <v>2858</v>
      </c>
      <c r="C146" s="646">
        <v>83</v>
      </c>
      <c r="D146" s="646">
        <v>78</v>
      </c>
      <c r="E146" s="675">
        <f t="shared" ref="E146:E209" si="23">SUM(D146/C146*100)</f>
        <v>93.975903614457835</v>
      </c>
      <c r="F146" s="646">
        <v>2</v>
      </c>
      <c r="G146" s="646"/>
      <c r="H146" s="675">
        <f t="shared" si="19"/>
        <v>0</v>
      </c>
      <c r="I146" s="738">
        <f t="shared" si="22"/>
        <v>85</v>
      </c>
      <c r="J146" s="810">
        <f t="shared" si="22"/>
        <v>78</v>
      </c>
      <c r="K146" s="665">
        <f t="shared" si="21"/>
        <v>91.764705882352942</v>
      </c>
    </row>
    <row r="147" spans="1:12" ht="25.5">
      <c r="A147" s="813" t="s">
        <v>2859</v>
      </c>
      <c r="B147" s="313" t="s">
        <v>2860</v>
      </c>
      <c r="C147" s="646">
        <v>109</v>
      </c>
      <c r="D147" s="646">
        <v>67</v>
      </c>
      <c r="E147" s="675">
        <f t="shared" si="23"/>
        <v>61.467889908256879</v>
      </c>
      <c r="F147" s="646"/>
      <c r="G147" s="646"/>
      <c r="H147" s="675" t="e">
        <f t="shared" si="19"/>
        <v>#DIV/0!</v>
      </c>
      <c r="I147" s="738">
        <f t="shared" si="22"/>
        <v>109</v>
      </c>
      <c r="J147" s="810">
        <f t="shared" si="22"/>
        <v>67</v>
      </c>
      <c r="K147" s="665">
        <f t="shared" si="21"/>
        <v>61.467889908256879</v>
      </c>
    </row>
    <row r="148" spans="1:12">
      <c r="A148" s="813" t="s">
        <v>2861</v>
      </c>
      <c r="B148" s="313" t="s">
        <v>2862</v>
      </c>
      <c r="C148" s="646">
        <v>65</v>
      </c>
      <c r="D148" s="646">
        <v>55</v>
      </c>
      <c r="E148" s="675">
        <f t="shared" si="23"/>
        <v>84.615384615384613</v>
      </c>
      <c r="F148" s="646"/>
      <c r="G148" s="646"/>
      <c r="H148" s="675" t="e">
        <f t="shared" si="19"/>
        <v>#DIV/0!</v>
      </c>
      <c r="I148" s="738">
        <f t="shared" si="22"/>
        <v>65</v>
      </c>
      <c r="J148" s="810">
        <f t="shared" si="22"/>
        <v>55</v>
      </c>
      <c r="K148" s="665">
        <f t="shared" si="21"/>
        <v>84.615384615384613</v>
      </c>
    </row>
    <row r="149" spans="1:12">
      <c r="A149" s="813" t="s">
        <v>4297</v>
      </c>
      <c r="B149" s="313" t="s">
        <v>2863</v>
      </c>
      <c r="C149" s="646">
        <v>29</v>
      </c>
      <c r="D149" s="646">
        <v>18</v>
      </c>
      <c r="E149" s="675">
        <f t="shared" si="23"/>
        <v>62.068965517241381</v>
      </c>
      <c r="F149" s="646">
        <v>47</v>
      </c>
      <c r="G149" s="646">
        <v>21</v>
      </c>
      <c r="H149" s="675">
        <f t="shared" si="19"/>
        <v>44.680851063829785</v>
      </c>
      <c r="I149" s="738">
        <f t="shared" si="22"/>
        <v>76</v>
      </c>
      <c r="J149" s="810">
        <f t="shared" si="22"/>
        <v>39</v>
      </c>
      <c r="K149" s="665">
        <f t="shared" si="21"/>
        <v>51.315789473684212</v>
      </c>
    </row>
    <row r="150" spans="1:12">
      <c r="A150" s="813" t="s">
        <v>845</v>
      </c>
      <c r="B150" s="313" t="s">
        <v>846</v>
      </c>
      <c r="C150" s="646">
        <v>173</v>
      </c>
      <c r="D150" s="646">
        <v>119</v>
      </c>
      <c r="E150" s="675">
        <f t="shared" si="23"/>
        <v>68.786127167630056</v>
      </c>
      <c r="F150" s="646">
        <v>3</v>
      </c>
      <c r="G150" s="646">
        <v>1</v>
      </c>
      <c r="H150" s="675">
        <f t="shared" si="19"/>
        <v>33.333333333333329</v>
      </c>
      <c r="I150" s="738">
        <f t="shared" si="22"/>
        <v>176</v>
      </c>
      <c r="J150" s="810">
        <f t="shared" si="22"/>
        <v>120</v>
      </c>
      <c r="K150" s="665">
        <f t="shared" si="21"/>
        <v>68.181818181818173</v>
      </c>
    </row>
    <row r="151" spans="1:12">
      <c r="A151" s="813" t="s">
        <v>4208</v>
      </c>
      <c r="B151" s="313" t="s">
        <v>3570</v>
      </c>
      <c r="C151" s="646">
        <v>32</v>
      </c>
      <c r="D151" s="646">
        <v>69</v>
      </c>
      <c r="E151" s="675">
        <f t="shared" si="23"/>
        <v>215.625</v>
      </c>
      <c r="F151" s="646">
        <v>52</v>
      </c>
      <c r="G151" s="646">
        <v>1</v>
      </c>
      <c r="H151" s="675">
        <f t="shared" si="19"/>
        <v>1.9230769230769231</v>
      </c>
      <c r="I151" s="738">
        <f t="shared" si="22"/>
        <v>84</v>
      </c>
      <c r="J151" s="810">
        <f t="shared" si="22"/>
        <v>70</v>
      </c>
      <c r="K151" s="665">
        <f t="shared" si="21"/>
        <v>83.333333333333343</v>
      </c>
    </row>
    <row r="152" spans="1:12" ht="25.5">
      <c r="A152" s="813" t="s">
        <v>2864</v>
      </c>
      <c r="B152" s="313" t="s">
        <v>2865</v>
      </c>
      <c r="C152" s="646"/>
      <c r="D152" s="646"/>
      <c r="E152" s="675" t="e">
        <f t="shared" si="23"/>
        <v>#DIV/0!</v>
      </c>
      <c r="F152" s="646">
        <v>175</v>
      </c>
      <c r="G152" s="646">
        <v>128</v>
      </c>
      <c r="H152" s="675">
        <f t="shared" si="19"/>
        <v>73.142857142857139</v>
      </c>
      <c r="I152" s="738">
        <f t="shared" si="22"/>
        <v>175</v>
      </c>
      <c r="J152" s="810">
        <f t="shared" si="22"/>
        <v>128</v>
      </c>
      <c r="K152" s="665">
        <f t="shared" si="21"/>
        <v>73.142857142857139</v>
      </c>
    </row>
    <row r="153" spans="1:12" ht="25.5">
      <c r="A153" s="813" t="s">
        <v>849</v>
      </c>
      <c r="B153" s="313" t="s">
        <v>850</v>
      </c>
      <c r="C153" s="646"/>
      <c r="D153" s="646"/>
      <c r="E153" s="675" t="e">
        <f t="shared" si="23"/>
        <v>#DIV/0!</v>
      </c>
      <c r="F153" s="646">
        <v>562</v>
      </c>
      <c r="G153" s="646">
        <v>348</v>
      </c>
      <c r="H153" s="675">
        <f t="shared" si="19"/>
        <v>61.921708185053383</v>
      </c>
      <c r="I153" s="738">
        <f t="shared" si="22"/>
        <v>562</v>
      </c>
      <c r="J153" s="810">
        <f t="shared" si="22"/>
        <v>348</v>
      </c>
      <c r="K153" s="665">
        <f t="shared" si="21"/>
        <v>61.921708185053383</v>
      </c>
      <c r="L153" t="s">
        <v>7169</v>
      </c>
    </row>
    <row r="154" spans="1:12" ht="25.5">
      <c r="A154" s="813" t="s">
        <v>2503</v>
      </c>
      <c r="B154" s="313" t="s">
        <v>1392</v>
      </c>
      <c r="C154" s="646">
        <v>795</v>
      </c>
      <c r="D154" s="646">
        <v>795</v>
      </c>
      <c r="E154" s="675">
        <f t="shared" si="23"/>
        <v>100</v>
      </c>
      <c r="F154" s="646">
        <v>119</v>
      </c>
      <c r="G154" s="646">
        <v>98</v>
      </c>
      <c r="H154" s="675">
        <f t="shared" si="19"/>
        <v>82.35294117647058</v>
      </c>
      <c r="I154" s="738">
        <f t="shared" si="22"/>
        <v>914</v>
      </c>
      <c r="J154" s="810">
        <f t="shared" si="22"/>
        <v>893</v>
      </c>
      <c r="K154" s="665">
        <f t="shared" si="21"/>
        <v>97.702407002188181</v>
      </c>
    </row>
    <row r="155" spans="1:12" ht="25.5">
      <c r="A155" s="813" t="s">
        <v>1645</v>
      </c>
      <c r="B155" s="313" t="s">
        <v>1964</v>
      </c>
      <c r="C155" s="646">
        <v>2</v>
      </c>
      <c r="D155" s="646">
        <v>1</v>
      </c>
      <c r="E155" s="675">
        <f t="shared" si="23"/>
        <v>50</v>
      </c>
      <c r="F155" s="646">
        <v>258</v>
      </c>
      <c r="G155" s="646">
        <v>70</v>
      </c>
      <c r="H155" s="675">
        <f t="shared" si="19"/>
        <v>27.131782945736433</v>
      </c>
      <c r="I155" s="738">
        <f t="shared" si="22"/>
        <v>260</v>
      </c>
      <c r="J155" s="810">
        <f t="shared" si="22"/>
        <v>71</v>
      </c>
      <c r="K155" s="665">
        <f t="shared" si="21"/>
        <v>27.307692307692307</v>
      </c>
    </row>
    <row r="156" spans="1:12" ht="25.5">
      <c r="A156" s="813" t="s">
        <v>1954</v>
      </c>
      <c r="B156" s="313" t="s">
        <v>1965</v>
      </c>
      <c r="C156" s="646">
        <v>5</v>
      </c>
      <c r="D156" s="646">
        <v>7</v>
      </c>
      <c r="E156" s="675">
        <f t="shared" si="23"/>
        <v>140</v>
      </c>
      <c r="F156" s="646"/>
      <c r="G156" s="646"/>
      <c r="H156" s="675" t="e">
        <f t="shared" si="19"/>
        <v>#DIV/0!</v>
      </c>
      <c r="I156" s="738">
        <f t="shared" si="22"/>
        <v>5</v>
      </c>
      <c r="J156" s="810">
        <f t="shared" si="22"/>
        <v>7</v>
      </c>
      <c r="K156" s="665">
        <f t="shared" si="21"/>
        <v>140</v>
      </c>
    </row>
    <row r="157" spans="1:12" ht="25.5">
      <c r="A157" s="813" t="s">
        <v>1647</v>
      </c>
      <c r="B157" s="313" t="s">
        <v>1393</v>
      </c>
      <c r="C157" s="646">
        <v>31</v>
      </c>
      <c r="D157" s="646">
        <v>40</v>
      </c>
      <c r="E157" s="675">
        <f t="shared" si="23"/>
        <v>129.03225806451613</v>
      </c>
      <c r="F157" s="646">
        <v>1967</v>
      </c>
      <c r="G157" s="646">
        <v>1015</v>
      </c>
      <c r="H157" s="675">
        <f t="shared" si="19"/>
        <v>51.601423487544487</v>
      </c>
      <c r="I157" s="738">
        <f t="shared" si="22"/>
        <v>1998</v>
      </c>
      <c r="J157" s="810">
        <f t="shared" si="22"/>
        <v>1055</v>
      </c>
      <c r="K157" s="665">
        <f t="shared" si="21"/>
        <v>52.802802802802809</v>
      </c>
    </row>
    <row r="158" spans="1:12" ht="25.5">
      <c r="A158" s="813" t="s">
        <v>4184</v>
      </c>
      <c r="B158" s="313" t="s">
        <v>4280</v>
      </c>
      <c r="C158" s="646">
        <v>21</v>
      </c>
      <c r="D158" s="646">
        <v>3</v>
      </c>
      <c r="E158" s="675">
        <f t="shared" si="23"/>
        <v>14.285714285714285</v>
      </c>
      <c r="F158" s="646">
        <v>2351</v>
      </c>
      <c r="G158" s="646">
        <v>1596</v>
      </c>
      <c r="H158" s="675">
        <f t="shared" si="19"/>
        <v>67.886005954912804</v>
      </c>
      <c r="I158" s="738">
        <f t="shared" si="22"/>
        <v>2372</v>
      </c>
      <c r="J158" s="810">
        <f t="shared" si="22"/>
        <v>1599</v>
      </c>
      <c r="K158" s="665">
        <f t="shared" si="21"/>
        <v>67.4114671163575</v>
      </c>
    </row>
    <row r="159" spans="1:12" ht="25.5">
      <c r="A159" s="813" t="s">
        <v>4186</v>
      </c>
      <c r="B159" s="313" t="s">
        <v>4187</v>
      </c>
      <c r="C159" s="646">
        <v>2</v>
      </c>
      <c r="D159" s="646">
        <v>1</v>
      </c>
      <c r="E159" s="675">
        <f t="shared" si="23"/>
        <v>50</v>
      </c>
      <c r="F159" s="646">
        <v>424</v>
      </c>
      <c r="G159" s="646">
        <v>147</v>
      </c>
      <c r="H159" s="675">
        <f t="shared" ref="H159:H222" si="24">SUM(G159/F159*100)</f>
        <v>34.669811320754718</v>
      </c>
      <c r="I159" s="738">
        <f t="shared" ref="I159:J190" si="25">C159+F159</f>
        <v>426</v>
      </c>
      <c r="J159" s="810">
        <f t="shared" si="25"/>
        <v>148</v>
      </c>
      <c r="K159" s="665">
        <f t="shared" ref="K159:K222" si="26">SUM(J159/I159*100)</f>
        <v>34.741784037558688</v>
      </c>
    </row>
    <row r="160" spans="1:12" ht="25.5">
      <c r="A160" s="813" t="s">
        <v>1649</v>
      </c>
      <c r="B160" s="313" t="s">
        <v>1394</v>
      </c>
      <c r="C160" s="646">
        <v>18</v>
      </c>
      <c r="D160" s="646">
        <v>6</v>
      </c>
      <c r="E160" s="675">
        <f t="shared" si="23"/>
        <v>33.333333333333329</v>
      </c>
      <c r="F160" s="646">
        <v>930</v>
      </c>
      <c r="G160" s="646">
        <v>683</v>
      </c>
      <c r="H160" s="675">
        <f t="shared" si="24"/>
        <v>73.44086021505376</v>
      </c>
      <c r="I160" s="738">
        <f t="shared" si="25"/>
        <v>948</v>
      </c>
      <c r="J160" s="810">
        <f t="shared" si="25"/>
        <v>689</v>
      </c>
      <c r="K160" s="665">
        <f t="shared" si="26"/>
        <v>72.679324894514764</v>
      </c>
    </row>
    <row r="161" spans="1:11" ht="25.5">
      <c r="A161" s="813" t="s">
        <v>525</v>
      </c>
      <c r="B161" s="313" t="s">
        <v>526</v>
      </c>
      <c r="C161" s="817">
        <v>46</v>
      </c>
      <c r="D161" s="817">
        <v>22</v>
      </c>
      <c r="E161" s="675">
        <f t="shared" si="23"/>
        <v>47.826086956521742</v>
      </c>
      <c r="F161" s="818">
        <v>4333</v>
      </c>
      <c r="G161" s="818">
        <v>2712</v>
      </c>
      <c r="H161" s="675">
        <f t="shared" si="24"/>
        <v>62.589429956150475</v>
      </c>
      <c r="I161" s="738">
        <f t="shared" si="25"/>
        <v>4379</v>
      </c>
      <c r="J161" s="810">
        <f t="shared" si="25"/>
        <v>2734</v>
      </c>
      <c r="K161" s="665">
        <f t="shared" si="26"/>
        <v>62.434345741036765</v>
      </c>
    </row>
    <row r="162" spans="1:11">
      <c r="A162" s="813" t="s">
        <v>531</v>
      </c>
      <c r="B162" s="313" t="s">
        <v>532</v>
      </c>
      <c r="C162" s="817">
        <v>41</v>
      </c>
      <c r="D162" s="817">
        <v>23</v>
      </c>
      <c r="E162" s="675">
        <f t="shared" si="23"/>
        <v>56.09756097560976</v>
      </c>
      <c r="F162" s="818">
        <v>1626</v>
      </c>
      <c r="G162" s="818">
        <v>841</v>
      </c>
      <c r="H162" s="675">
        <f t="shared" si="24"/>
        <v>51.722017220172198</v>
      </c>
      <c r="I162" s="738">
        <f t="shared" si="25"/>
        <v>1667</v>
      </c>
      <c r="J162" s="810">
        <f t="shared" si="25"/>
        <v>864</v>
      </c>
      <c r="K162" s="665">
        <f t="shared" si="26"/>
        <v>51.82963407318536</v>
      </c>
    </row>
    <row r="163" spans="1:11" ht="25.5">
      <c r="A163" s="813" t="s">
        <v>527</v>
      </c>
      <c r="B163" s="313" t="s">
        <v>4610</v>
      </c>
      <c r="C163" s="817">
        <v>33</v>
      </c>
      <c r="D163" s="817">
        <v>24</v>
      </c>
      <c r="E163" s="675">
        <f t="shared" si="23"/>
        <v>72.727272727272734</v>
      </c>
      <c r="F163" s="818">
        <v>3426</v>
      </c>
      <c r="G163" s="818">
        <v>1939</v>
      </c>
      <c r="H163" s="675">
        <f t="shared" si="24"/>
        <v>56.596614127262114</v>
      </c>
      <c r="I163" s="738">
        <f t="shared" si="25"/>
        <v>3459</v>
      </c>
      <c r="J163" s="810">
        <f t="shared" si="25"/>
        <v>1963</v>
      </c>
      <c r="K163" s="665">
        <f t="shared" si="26"/>
        <v>56.750505926568373</v>
      </c>
    </row>
    <row r="164" spans="1:11">
      <c r="A164" s="813" t="s">
        <v>4190</v>
      </c>
      <c r="B164" s="313" t="s">
        <v>4611</v>
      </c>
      <c r="C164" s="817">
        <v>14</v>
      </c>
      <c r="D164" s="817">
        <v>15</v>
      </c>
      <c r="E164" s="675">
        <f t="shared" si="23"/>
        <v>107.14285714285714</v>
      </c>
      <c r="F164" s="818">
        <v>4035</v>
      </c>
      <c r="G164" s="818">
        <v>2988</v>
      </c>
      <c r="H164" s="675">
        <f t="shared" si="24"/>
        <v>74.05204460966543</v>
      </c>
      <c r="I164" s="738">
        <f t="shared" si="25"/>
        <v>4049</v>
      </c>
      <c r="J164" s="810">
        <f t="shared" si="25"/>
        <v>3003</v>
      </c>
      <c r="K164" s="665">
        <f t="shared" si="26"/>
        <v>74.166460854531977</v>
      </c>
    </row>
    <row r="165" spans="1:11">
      <c r="A165" s="813" t="s">
        <v>536</v>
      </c>
      <c r="B165" s="313" t="s">
        <v>537</v>
      </c>
      <c r="C165" s="817">
        <v>3</v>
      </c>
      <c r="D165" s="817">
        <v>13</v>
      </c>
      <c r="E165" s="675">
        <f t="shared" si="23"/>
        <v>433.33333333333331</v>
      </c>
      <c r="F165" s="818">
        <v>1031</v>
      </c>
      <c r="G165" s="818">
        <v>790</v>
      </c>
      <c r="H165" s="675">
        <f t="shared" si="24"/>
        <v>76.624636275460716</v>
      </c>
      <c r="I165" s="738">
        <f t="shared" si="25"/>
        <v>1034</v>
      </c>
      <c r="J165" s="810">
        <f t="shared" si="25"/>
        <v>803</v>
      </c>
      <c r="K165" s="665">
        <f t="shared" si="26"/>
        <v>77.659574468085097</v>
      </c>
    </row>
    <row r="166" spans="1:11" ht="25.5">
      <c r="A166" s="813" t="s">
        <v>4614</v>
      </c>
      <c r="B166" s="313" t="s">
        <v>4615</v>
      </c>
      <c r="C166" s="817">
        <v>3</v>
      </c>
      <c r="D166" s="817"/>
      <c r="E166" s="675">
        <f t="shared" si="23"/>
        <v>0</v>
      </c>
      <c r="F166" s="646"/>
      <c r="G166" s="646"/>
      <c r="H166" s="675" t="e">
        <f t="shared" si="24"/>
        <v>#DIV/0!</v>
      </c>
      <c r="I166" s="738">
        <f t="shared" si="25"/>
        <v>3</v>
      </c>
      <c r="J166" s="810">
        <f t="shared" si="25"/>
        <v>0</v>
      </c>
      <c r="K166" s="665">
        <f t="shared" si="26"/>
        <v>0</v>
      </c>
    </row>
    <row r="167" spans="1:11" ht="25.5">
      <c r="A167" s="813" t="s">
        <v>4616</v>
      </c>
      <c r="B167" s="313" t="s">
        <v>4617</v>
      </c>
      <c r="C167" s="817">
        <v>1</v>
      </c>
      <c r="D167" s="817">
        <v>1</v>
      </c>
      <c r="E167" s="675">
        <f t="shared" si="23"/>
        <v>100</v>
      </c>
      <c r="F167" s="646"/>
      <c r="G167" s="646"/>
      <c r="H167" s="675" t="e">
        <f t="shared" si="24"/>
        <v>#DIV/0!</v>
      </c>
      <c r="I167" s="738">
        <f t="shared" si="25"/>
        <v>1</v>
      </c>
      <c r="J167" s="810">
        <f t="shared" si="25"/>
        <v>1</v>
      </c>
      <c r="K167" s="665">
        <f t="shared" si="26"/>
        <v>100</v>
      </c>
    </row>
    <row r="168" spans="1:11" ht="25.5">
      <c r="A168" s="813" t="s">
        <v>4618</v>
      </c>
      <c r="B168" s="313" t="s">
        <v>4687</v>
      </c>
      <c r="C168" s="817">
        <v>3</v>
      </c>
      <c r="D168" s="817"/>
      <c r="E168" s="675">
        <f t="shared" si="23"/>
        <v>0</v>
      </c>
      <c r="F168" s="646"/>
      <c r="G168" s="646"/>
      <c r="H168" s="675" t="e">
        <f t="shared" si="24"/>
        <v>#DIV/0!</v>
      </c>
      <c r="I168" s="738">
        <f t="shared" si="25"/>
        <v>3</v>
      </c>
      <c r="J168" s="810">
        <f t="shared" si="25"/>
        <v>0</v>
      </c>
      <c r="K168" s="665">
        <f t="shared" si="26"/>
        <v>0</v>
      </c>
    </row>
    <row r="169" spans="1:11">
      <c r="A169" s="813" t="s">
        <v>4688</v>
      </c>
      <c r="B169" s="313" t="s">
        <v>4689</v>
      </c>
      <c r="C169" s="817">
        <v>1</v>
      </c>
      <c r="D169" s="817">
        <v>3</v>
      </c>
      <c r="E169" s="675">
        <f t="shared" si="23"/>
        <v>300</v>
      </c>
      <c r="F169" s="646"/>
      <c r="G169" s="646"/>
      <c r="H169" s="675" t="e">
        <f t="shared" si="24"/>
        <v>#DIV/0!</v>
      </c>
      <c r="I169" s="738">
        <f t="shared" si="25"/>
        <v>1</v>
      </c>
      <c r="J169" s="810">
        <f t="shared" si="25"/>
        <v>3</v>
      </c>
      <c r="K169" s="665">
        <f t="shared" si="26"/>
        <v>300</v>
      </c>
    </row>
    <row r="170" spans="1:11">
      <c r="A170" s="813" t="s">
        <v>1858</v>
      </c>
      <c r="B170" s="313" t="s">
        <v>1843</v>
      </c>
      <c r="C170" s="817"/>
      <c r="D170" s="817"/>
      <c r="E170" s="675" t="e">
        <f t="shared" si="23"/>
        <v>#DIV/0!</v>
      </c>
      <c r="F170" s="818">
        <v>183</v>
      </c>
      <c r="G170" s="818">
        <v>110</v>
      </c>
      <c r="H170" s="675">
        <f t="shared" si="24"/>
        <v>60.10928961748634</v>
      </c>
      <c r="I170" s="738">
        <f t="shared" si="25"/>
        <v>183</v>
      </c>
      <c r="J170" s="810">
        <f t="shared" si="25"/>
        <v>110</v>
      </c>
      <c r="K170" s="665">
        <f t="shared" si="26"/>
        <v>60.10928961748634</v>
      </c>
    </row>
    <row r="171" spans="1:11">
      <c r="A171" s="813" t="s">
        <v>4171</v>
      </c>
      <c r="B171" s="313" t="s">
        <v>4172</v>
      </c>
      <c r="C171" s="817">
        <v>23</v>
      </c>
      <c r="D171" s="817">
        <v>12</v>
      </c>
      <c r="E171" s="675">
        <f t="shared" si="23"/>
        <v>52.173913043478258</v>
      </c>
      <c r="F171" s="818">
        <v>44</v>
      </c>
      <c r="G171" s="818">
        <v>20</v>
      </c>
      <c r="H171" s="675">
        <f t="shared" si="24"/>
        <v>45.454545454545453</v>
      </c>
      <c r="I171" s="738">
        <f t="shared" si="25"/>
        <v>67</v>
      </c>
      <c r="J171" s="810">
        <f t="shared" si="25"/>
        <v>32</v>
      </c>
      <c r="K171" s="665">
        <f t="shared" si="26"/>
        <v>47.761194029850742</v>
      </c>
    </row>
    <row r="172" spans="1:11" ht="25.5">
      <c r="A172" s="813" t="s">
        <v>725</v>
      </c>
      <c r="B172" s="313" t="s">
        <v>4690</v>
      </c>
      <c r="C172" s="817">
        <v>7</v>
      </c>
      <c r="D172" s="817">
        <v>16</v>
      </c>
      <c r="E172" s="675">
        <f t="shared" si="23"/>
        <v>228.57142857142856</v>
      </c>
      <c r="F172" s="818">
        <v>83</v>
      </c>
      <c r="G172" s="818">
        <v>24</v>
      </c>
      <c r="H172" s="675">
        <f t="shared" si="24"/>
        <v>28.915662650602407</v>
      </c>
      <c r="I172" s="738">
        <f t="shared" si="25"/>
        <v>90</v>
      </c>
      <c r="J172" s="810">
        <f t="shared" si="25"/>
        <v>40</v>
      </c>
      <c r="K172" s="665">
        <f t="shared" si="26"/>
        <v>44.444444444444443</v>
      </c>
    </row>
    <row r="173" spans="1:11" ht="25.5">
      <c r="A173" s="813" t="s">
        <v>4203</v>
      </c>
      <c r="B173" s="313" t="s">
        <v>4691</v>
      </c>
      <c r="C173" s="817">
        <v>1</v>
      </c>
      <c r="D173" s="817">
        <v>1</v>
      </c>
      <c r="E173" s="675">
        <f t="shared" si="23"/>
        <v>100</v>
      </c>
      <c r="F173" s="646"/>
      <c r="G173" s="646">
        <v>5</v>
      </c>
      <c r="H173" s="675" t="e">
        <f t="shared" si="24"/>
        <v>#DIV/0!</v>
      </c>
      <c r="I173" s="738">
        <f t="shared" si="25"/>
        <v>1</v>
      </c>
      <c r="J173" s="810">
        <f t="shared" si="25"/>
        <v>6</v>
      </c>
      <c r="K173" s="665">
        <f t="shared" si="26"/>
        <v>600</v>
      </c>
    </row>
    <row r="174" spans="1:11" ht="25.5">
      <c r="A174" s="813" t="s">
        <v>2585</v>
      </c>
      <c r="B174" s="313" t="s">
        <v>1982</v>
      </c>
      <c r="C174" s="818">
        <v>1</v>
      </c>
      <c r="D174" s="818">
        <v>2</v>
      </c>
      <c r="E174" s="675">
        <f t="shared" si="23"/>
        <v>200</v>
      </c>
      <c r="F174" s="818">
        <v>53</v>
      </c>
      <c r="G174" s="818">
        <v>32</v>
      </c>
      <c r="H174" s="675">
        <f t="shared" si="24"/>
        <v>60.377358490566039</v>
      </c>
      <c r="I174" s="738">
        <f t="shared" si="25"/>
        <v>54</v>
      </c>
      <c r="J174" s="810">
        <f t="shared" si="25"/>
        <v>34</v>
      </c>
      <c r="K174" s="665">
        <f t="shared" si="26"/>
        <v>62.962962962962962</v>
      </c>
    </row>
    <row r="175" spans="1:11" ht="25.5">
      <c r="A175" s="813" t="s">
        <v>120</v>
      </c>
      <c r="B175" s="313" t="s">
        <v>121</v>
      </c>
      <c r="C175" s="818">
        <v>2</v>
      </c>
      <c r="D175" s="818">
        <v>1</v>
      </c>
      <c r="E175" s="675">
        <f t="shared" si="23"/>
        <v>50</v>
      </c>
      <c r="F175" s="646"/>
      <c r="G175" s="646">
        <v>2</v>
      </c>
      <c r="H175" s="675" t="e">
        <f t="shared" si="24"/>
        <v>#DIV/0!</v>
      </c>
      <c r="I175" s="738">
        <f t="shared" si="25"/>
        <v>2</v>
      </c>
      <c r="J175" s="810">
        <f t="shared" si="25"/>
        <v>3</v>
      </c>
      <c r="K175" s="665">
        <f t="shared" si="26"/>
        <v>150</v>
      </c>
    </row>
    <row r="176" spans="1:11" ht="25.5">
      <c r="A176" s="813" t="s">
        <v>122</v>
      </c>
      <c r="B176" s="313" t="s">
        <v>123</v>
      </c>
      <c r="C176" s="818">
        <v>2</v>
      </c>
      <c r="D176" s="818">
        <v>2</v>
      </c>
      <c r="E176" s="675">
        <f t="shared" si="23"/>
        <v>100</v>
      </c>
      <c r="F176" s="646"/>
      <c r="G176" s="646"/>
      <c r="H176" s="675" t="e">
        <f t="shared" si="24"/>
        <v>#DIV/0!</v>
      </c>
      <c r="I176" s="738">
        <f t="shared" si="25"/>
        <v>2</v>
      </c>
      <c r="J176" s="810">
        <f t="shared" si="25"/>
        <v>2</v>
      </c>
      <c r="K176" s="665">
        <f t="shared" si="26"/>
        <v>100</v>
      </c>
    </row>
    <row r="177" spans="1:11">
      <c r="A177" s="813" t="s">
        <v>126</v>
      </c>
      <c r="B177" s="313" t="s">
        <v>127</v>
      </c>
      <c r="C177" s="818">
        <v>4</v>
      </c>
      <c r="D177" s="818"/>
      <c r="E177" s="675">
        <f t="shared" si="23"/>
        <v>0</v>
      </c>
      <c r="F177" s="646"/>
      <c r="G177" s="646"/>
      <c r="H177" s="675" t="e">
        <f t="shared" si="24"/>
        <v>#DIV/0!</v>
      </c>
      <c r="I177" s="738">
        <f t="shared" si="25"/>
        <v>4</v>
      </c>
      <c r="J177" s="810">
        <f t="shared" si="25"/>
        <v>0</v>
      </c>
      <c r="K177" s="665">
        <f t="shared" si="26"/>
        <v>0</v>
      </c>
    </row>
    <row r="178" spans="1:11" ht="25.5">
      <c r="A178" s="813" t="s">
        <v>2972</v>
      </c>
      <c r="B178" s="313" t="s">
        <v>1315</v>
      </c>
      <c r="C178" s="818">
        <v>2</v>
      </c>
      <c r="D178" s="818">
        <v>3</v>
      </c>
      <c r="E178" s="675">
        <f t="shared" si="23"/>
        <v>150</v>
      </c>
      <c r="F178" s="646"/>
      <c r="G178" s="646"/>
      <c r="H178" s="675" t="e">
        <f t="shared" si="24"/>
        <v>#DIV/0!</v>
      </c>
      <c r="I178" s="738">
        <f t="shared" si="25"/>
        <v>2</v>
      </c>
      <c r="J178" s="810">
        <f t="shared" si="25"/>
        <v>3</v>
      </c>
      <c r="K178" s="665">
        <f t="shared" si="26"/>
        <v>150</v>
      </c>
    </row>
    <row r="179" spans="1:11">
      <c r="A179" s="813" t="s">
        <v>2793</v>
      </c>
      <c r="B179" s="313" t="s">
        <v>2794</v>
      </c>
      <c r="C179" s="818">
        <v>7</v>
      </c>
      <c r="D179" s="818">
        <v>4</v>
      </c>
      <c r="E179" s="675">
        <f t="shared" si="23"/>
        <v>57.142857142857139</v>
      </c>
      <c r="F179" s="646"/>
      <c r="G179" s="646"/>
      <c r="H179" s="675" t="e">
        <f t="shared" si="24"/>
        <v>#DIV/0!</v>
      </c>
      <c r="I179" s="738">
        <f t="shared" si="25"/>
        <v>7</v>
      </c>
      <c r="J179" s="810">
        <f t="shared" si="25"/>
        <v>4</v>
      </c>
      <c r="K179" s="665">
        <f t="shared" si="26"/>
        <v>57.142857142857139</v>
      </c>
    </row>
    <row r="180" spans="1:11">
      <c r="A180" s="813" t="s">
        <v>1983</v>
      </c>
      <c r="B180" s="313" t="s">
        <v>1984</v>
      </c>
      <c r="C180" s="646"/>
      <c r="D180" s="646"/>
      <c r="E180" s="675" t="e">
        <f t="shared" si="23"/>
        <v>#DIV/0!</v>
      </c>
      <c r="F180" s="818">
        <v>4</v>
      </c>
      <c r="G180" s="818">
        <v>1</v>
      </c>
      <c r="H180" s="675">
        <f t="shared" si="24"/>
        <v>25</v>
      </c>
      <c r="I180" s="738">
        <f t="shared" si="25"/>
        <v>4</v>
      </c>
      <c r="J180" s="810">
        <f t="shared" si="25"/>
        <v>1</v>
      </c>
      <c r="K180" s="665">
        <f t="shared" si="26"/>
        <v>25</v>
      </c>
    </row>
    <row r="181" spans="1:11" ht="25.5">
      <c r="A181" s="813" t="s">
        <v>1854</v>
      </c>
      <c r="B181" s="313" t="s">
        <v>1855</v>
      </c>
      <c r="C181" s="646"/>
      <c r="D181" s="646"/>
      <c r="E181" s="675" t="e">
        <f t="shared" si="23"/>
        <v>#DIV/0!</v>
      </c>
      <c r="F181" s="818">
        <v>71</v>
      </c>
      <c r="G181" s="818">
        <v>36</v>
      </c>
      <c r="H181" s="675">
        <f t="shared" si="24"/>
        <v>50.704225352112672</v>
      </c>
      <c r="I181" s="738">
        <f t="shared" si="25"/>
        <v>71</v>
      </c>
      <c r="J181" s="810">
        <f t="shared" si="25"/>
        <v>36</v>
      </c>
      <c r="K181" s="665">
        <f t="shared" si="26"/>
        <v>50.704225352112672</v>
      </c>
    </row>
    <row r="182" spans="1:11">
      <c r="A182" s="813" t="s">
        <v>1856</v>
      </c>
      <c r="B182" s="313" t="s">
        <v>1857</v>
      </c>
      <c r="C182" s="646"/>
      <c r="D182" s="646"/>
      <c r="E182" s="675" t="e">
        <f t="shared" si="23"/>
        <v>#DIV/0!</v>
      </c>
      <c r="F182" s="818">
        <v>143</v>
      </c>
      <c r="G182" s="818">
        <v>77</v>
      </c>
      <c r="H182" s="675">
        <f t="shared" si="24"/>
        <v>53.846153846153847</v>
      </c>
      <c r="I182" s="738">
        <f t="shared" si="25"/>
        <v>143</v>
      </c>
      <c r="J182" s="810">
        <f t="shared" si="25"/>
        <v>77</v>
      </c>
      <c r="K182" s="665">
        <f t="shared" si="26"/>
        <v>53.846153846153847</v>
      </c>
    </row>
    <row r="183" spans="1:11">
      <c r="A183" s="813" t="s">
        <v>2802</v>
      </c>
      <c r="B183" s="313" t="s">
        <v>2803</v>
      </c>
      <c r="C183" s="646"/>
      <c r="D183" s="646"/>
      <c r="E183" s="675" t="e">
        <f t="shared" si="23"/>
        <v>#DIV/0!</v>
      </c>
      <c r="F183" s="818">
        <v>4</v>
      </c>
      <c r="G183" s="818"/>
      <c r="H183" s="675">
        <f t="shared" si="24"/>
        <v>0</v>
      </c>
      <c r="I183" s="738">
        <f t="shared" si="25"/>
        <v>4</v>
      </c>
      <c r="J183" s="810">
        <f t="shared" si="25"/>
        <v>0</v>
      </c>
      <c r="K183" s="665">
        <f t="shared" si="26"/>
        <v>0</v>
      </c>
    </row>
    <row r="184" spans="1:11">
      <c r="A184" s="813" t="s">
        <v>1846</v>
      </c>
      <c r="B184" s="313" t="s">
        <v>4168</v>
      </c>
      <c r="C184" s="646"/>
      <c r="D184" s="646"/>
      <c r="E184" s="675" t="e">
        <f t="shared" si="23"/>
        <v>#DIV/0!</v>
      </c>
      <c r="F184" s="818">
        <v>5</v>
      </c>
      <c r="G184" s="818">
        <v>1</v>
      </c>
      <c r="H184" s="675">
        <f t="shared" si="24"/>
        <v>20</v>
      </c>
      <c r="I184" s="738">
        <f t="shared" si="25"/>
        <v>5</v>
      </c>
      <c r="J184" s="810">
        <f t="shared" si="25"/>
        <v>1</v>
      </c>
      <c r="K184" s="665">
        <f t="shared" si="26"/>
        <v>20</v>
      </c>
    </row>
    <row r="185" spans="1:11" ht="25.5">
      <c r="A185" s="813" t="s">
        <v>2817</v>
      </c>
      <c r="B185" s="313" t="s">
        <v>1323</v>
      </c>
      <c r="C185" s="646"/>
      <c r="D185" s="646"/>
      <c r="E185" s="675" t="e">
        <f t="shared" si="23"/>
        <v>#DIV/0!</v>
      </c>
      <c r="F185" s="818">
        <v>30</v>
      </c>
      <c r="G185" s="818"/>
      <c r="H185" s="675">
        <f t="shared" si="24"/>
        <v>0</v>
      </c>
      <c r="I185" s="738">
        <f t="shared" si="25"/>
        <v>30</v>
      </c>
      <c r="J185" s="810">
        <f t="shared" si="25"/>
        <v>0</v>
      </c>
      <c r="K185" s="665">
        <f t="shared" si="26"/>
        <v>0</v>
      </c>
    </row>
    <row r="186" spans="1:11" ht="25.5">
      <c r="A186" s="813" t="s">
        <v>4169</v>
      </c>
      <c r="B186" s="313" t="s">
        <v>1324</v>
      </c>
      <c r="C186" s="646"/>
      <c r="D186" s="646"/>
      <c r="E186" s="675" t="e">
        <f t="shared" si="23"/>
        <v>#DIV/0!</v>
      </c>
      <c r="F186" s="818">
        <v>176</v>
      </c>
      <c r="G186" s="818">
        <v>205</v>
      </c>
      <c r="H186" s="675">
        <f t="shared" si="24"/>
        <v>116.47727272727273</v>
      </c>
      <c r="I186" s="738">
        <f t="shared" si="25"/>
        <v>176</v>
      </c>
      <c r="J186" s="810">
        <f t="shared" si="25"/>
        <v>205</v>
      </c>
      <c r="K186" s="665">
        <f t="shared" si="26"/>
        <v>116.47727272727273</v>
      </c>
    </row>
    <row r="187" spans="1:11">
      <c r="A187" s="813" t="s">
        <v>716</v>
      </c>
      <c r="B187" s="313" t="s">
        <v>717</v>
      </c>
      <c r="C187" s="646"/>
      <c r="D187" s="646"/>
      <c r="E187" s="675" t="e">
        <f t="shared" si="23"/>
        <v>#DIV/0!</v>
      </c>
      <c r="F187" s="818">
        <v>111</v>
      </c>
      <c r="G187" s="818"/>
      <c r="H187" s="675">
        <f t="shared" si="24"/>
        <v>0</v>
      </c>
      <c r="I187" s="738">
        <f t="shared" si="25"/>
        <v>111</v>
      </c>
      <c r="J187" s="810">
        <f t="shared" si="25"/>
        <v>0</v>
      </c>
      <c r="K187" s="665">
        <f t="shared" si="26"/>
        <v>0</v>
      </c>
    </row>
    <row r="188" spans="1:11">
      <c r="A188" s="813" t="s">
        <v>4188</v>
      </c>
      <c r="B188" s="313" t="s">
        <v>1327</v>
      </c>
      <c r="C188" s="646"/>
      <c r="D188" s="646"/>
      <c r="E188" s="675" t="e">
        <f t="shared" si="23"/>
        <v>#DIV/0!</v>
      </c>
      <c r="F188" s="818">
        <v>103</v>
      </c>
      <c r="G188" s="818">
        <v>50</v>
      </c>
      <c r="H188" s="675">
        <f t="shared" si="24"/>
        <v>48.543689320388353</v>
      </c>
      <c r="I188" s="738">
        <f t="shared" si="25"/>
        <v>103</v>
      </c>
      <c r="J188" s="810">
        <f t="shared" si="25"/>
        <v>50</v>
      </c>
      <c r="K188" s="665">
        <f t="shared" si="26"/>
        <v>48.543689320388353</v>
      </c>
    </row>
    <row r="189" spans="1:11">
      <c r="A189" s="813" t="s">
        <v>4194</v>
      </c>
      <c r="B189" s="313" t="s">
        <v>1328</v>
      </c>
      <c r="C189" s="646"/>
      <c r="D189" s="646"/>
      <c r="E189" s="675" t="e">
        <f t="shared" si="23"/>
        <v>#DIV/0!</v>
      </c>
      <c r="F189" s="818">
        <v>523</v>
      </c>
      <c r="G189" s="818">
        <v>171</v>
      </c>
      <c r="H189" s="675">
        <f t="shared" si="24"/>
        <v>32.695984703632888</v>
      </c>
      <c r="I189" s="738">
        <f t="shared" si="25"/>
        <v>523</v>
      </c>
      <c r="J189" s="810">
        <f t="shared" si="25"/>
        <v>171</v>
      </c>
      <c r="K189" s="665">
        <f t="shared" si="26"/>
        <v>32.695984703632888</v>
      </c>
    </row>
    <row r="190" spans="1:11" ht="25.5">
      <c r="A190" s="813" t="s">
        <v>4196</v>
      </c>
      <c r="B190" s="313" t="s">
        <v>4889</v>
      </c>
      <c r="C190" s="646"/>
      <c r="D190" s="646"/>
      <c r="E190" s="675" t="e">
        <f t="shared" si="23"/>
        <v>#DIV/0!</v>
      </c>
      <c r="F190" s="818">
        <v>7</v>
      </c>
      <c r="G190" s="818">
        <v>1</v>
      </c>
      <c r="H190" s="675">
        <f t="shared" si="24"/>
        <v>14.285714285714285</v>
      </c>
      <c r="I190" s="738">
        <f t="shared" si="25"/>
        <v>7</v>
      </c>
      <c r="J190" s="810">
        <f t="shared" si="25"/>
        <v>1</v>
      </c>
      <c r="K190" s="665">
        <f t="shared" si="26"/>
        <v>14.285714285714285</v>
      </c>
    </row>
    <row r="191" spans="1:11">
      <c r="A191" s="813" t="s">
        <v>529</v>
      </c>
      <c r="B191" s="313" t="s">
        <v>530</v>
      </c>
      <c r="C191" s="646"/>
      <c r="D191" s="646"/>
      <c r="E191" s="675" t="e">
        <f t="shared" si="23"/>
        <v>#DIV/0!</v>
      </c>
      <c r="F191" s="818">
        <v>244</v>
      </c>
      <c r="G191" s="818">
        <v>80</v>
      </c>
      <c r="H191" s="675">
        <f t="shared" si="24"/>
        <v>32.786885245901637</v>
      </c>
      <c r="I191" s="738">
        <f t="shared" ref="I191:J222" si="27">C191+F191</f>
        <v>244</v>
      </c>
      <c r="J191" s="810">
        <f t="shared" si="27"/>
        <v>80</v>
      </c>
      <c r="K191" s="665">
        <f t="shared" si="26"/>
        <v>32.786885245901637</v>
      </c>
    </row>
    <row r="192" spans="1:11" ht="25.5">
      <c r="A192" s="813" t="s">
        <v>4201</v>
      </c>
      <c r="B192" s="313" t="s">
        <v>4370</v>
      </c>
      <c r="C192" s="646"/>
      <c r="D192" s="646"/>
      <c r="E192" s="675" t="e">
        <f t="shared" si="23"/>
        <v>#DIV/0!</v>
      </c>
      <c r="F192" s="818">
        <v>5001</v>
      </c>
      <c r="G192" s="818">
        <v>1469</v>
      </c>
      <c r="H192" s="675">
        <f t="shared" si="24"/>
        <v>29.374125174965005</v>
      </c>
      <c r="I192" s="738">
        <f t="shared" si="27"/>
        <v>5001</v>
      </c>
      <c r="J192" s="810">
        <f t="shared" si="27"/>
        <v>1469</v>
      </c>
      <c r="K192" s="665">
        <f t="shared" si="26"/>
        <v>29.374125174965005</v>
      </c>
    </row>
    <row r="193" spans="1:11" ht="25.5">
      <c r="A193" s="813" t="s">
        <v>723</v>
      </c>
      <c r="B193" s="313" t="s">
        <v>4891</v>
      </c>
      <c r="C193" s="646"/>
      <c r="D193" s="646"/>
      <c r="E193" s="675" t="e">
        <f t="shared" si="23"/>
        <v>#DIV/0!</v>
      </c>
      <c r="F193" s="818">
        <v>52</v>
      </c>
      <c r="G193" s="818">
        <v>14</v>
      </c>
      <c r="H193" s="675">
        <f t="shared" si="24"/>
        <v>26.923076923076923</v>
      </c>
      <c r="I193" s="738">
        <f t="shared" si="27"/>
        <v>52</v>
      </c>
      <c r="J193" s="810">
        <f t="shared" si="27"/>
        <v>14</v>
      </c>
      <c r="K193" s="665">
        <f t="shared" si="26"/>
        <v>26.923076923076923</v>
      </c>
    </row>
    <row r="194" spans="1:11">
      <c r="A194" s="813" t="s">
        <v>4566</v>
      </c>
      <c r="B194" s="313" t="s">
        <v>4567</v>
      </c>
      <c r="C194" s="817">
        <v>1</v>
      </c>
      <c r="D194" s="817"/>
      <c r="E194" s="675">
        <f t="shared" si="23"/>
        <v>0</v>
      </c>
      <c r="F194" s="646"/>
      <c r="G194" s="646"/>
      <c r="H194" s="675" t="e">
        <f t="shared" si="24"/>
        <v>#DIV/0!</v>
      </c>
      <c r="I194" s="738">
        <f t="shared" si="27"/>
        <v>1</v>
      </c>
      <c r="J194" s="810">
        <f t="shared" si="27"/>
        <v>0</v>
      </c>
      <c r="K194" s="665">
        <f t="shared" si="26"/>
        <v>0</v>
      </c>
    </row>
    <row r="195" spans="1:11" ht="51">
      <c r="A195" s="813" t="s">
        <v>4568</v>
      </c>
      <c r="B195" s="313" t="s">
        <v>1329</v>
      </c>
      <c r="C195" s="817">
        <v>1</v>
      </c>
      <c r="D195" s="817">
        <v>1</v>
      </c>
      <c r="E195" s="675">
        <f t="shared" si="23"/>
        <v>100</v>
      </c>
      <c r="F195" s="646"/>
      <c r="G195" s="646">
        <v>1</v>
      </c>
      <c r="H195" s="675" t="e">
        <f t="shared" si="24"/>
        <v>#DIV/0!</v>
      </c>
      <c r="I195" s="738">
        <f t="shared" si="27"/>
        <v>1</v>
      </c>
      <c r="J195" s="810">
        <f t="shared" si="27"/>
        <v>2</v>
      </c>
      <c r="K195" s="665">
        <f t="shared" si="26"/>
        <v>200</v>
      </c>
    </row>
    <row r="196" spans="1:11">
      <c r="A196" s="813" t="s">
        <v>2489</v>
      </c>
      <c r="B196" s="313" t="s">
        <v>2490</v>
      </c>
      <c r="C196" s="817">
        <v>1</v>
      </c>
      <c r="D196" s="817"/>
      <c r="E196" s="675">
        <f t="shared" si="23"/>
        <v>0</v>
      </c>
      <c r="F196" s="646"/>
      <c r="G196" s="646"/>
      <c r="H196" s="675" t="e">
        <f t="shared" si="24"/>
        <v>#DIV/0!</v>
      </c>
      <c r="I196" s="738">
        <f t="shared" si="27"/>
        <v>1</v>
      </c>
      <c r="J196" s="810">
        <f t="shared" si="27"/>
        <v>0</v>
      </c>
      <c r="K196" s="665">
        <f t="shared" si="26"/>
        <v>0</v>
      </c>
    </row>
    <row r="197" spans="1:11" ht="25.5">
      <c r="A197" s="813" t="s">
        <v>645</v>
      </c>
      <c r="B197" s="313" t="s">
        <v>646</v>
      </c>
      <c r="C197" s="817">
        <v>1</v>
      </c>
      <c r="D197" s="817">
        <v>6</v>
      </c>
      <c r="E197" s="675">
        <f t="shared" si="23"/>
        <v>600</v>
      </c>
      <c r="F197" s="646"/>
      <c r="G197" s="646"/>
      <c r="H197" s="675" t="e">
        <f t="shared" si="24"/>
        <v>#DIV/0!</v>
      </c>
      <c r="I197" s="738">
        <f t="shared" si="27"/>
        <v>1</v>
      </c>
      <c r="J197" s="810">
        <f t="shared" si="27"/>
        <v>6</v>
      </c>
      <c r="K197" s="665">
        <f t="shared" si="26"/>
        <v>600</v>
      </c>
    </row>
    <row r="198" spans="1:11">
      <c r="A198" s="813" t="s">
        <v>4570</v>
      </c>
      <c r="B198" s="313" t="s">
        <v>1330</v>
      </c>
      <c r="C198" s="817">
        <v>1</v>
      </c>
      <c r="D198" s="817">
        <v>1</v>
      </c>
      <c r="E198" s="675">
        <f t="shared" si="23"/>
        <v>100</v>
      </c>
      <c r="F198" s="646"/>
      <c r="G198" s="646"/>
      <c r="H198" s="675" t="e">
        <f t="shared" si="24"/>
        <v>#DIV/0!</v>
      </c>
      <c r="I198" s="738">
        <f t="shared" si="27"/>
        <v>1</v>
      </c>
      <c r="J198" s="810">
        <f t="shared" si="27"/>
        <v>1</v>
      </c>
      <c r="K198" s="665">
        <f t="shared" si="26"/>
        <v>100</v>
      </c>
    </row>
    <row r="199" spans="1:11">
      <c r="A199" s="813" t="s">
        <v>647</v>
      </c>
      <c r="B199" s="313" t="s">
        <v>4572</v>
      </c>
      <c r="C199" s="817">
        <v>5</v>
      </c>
      <c r="D199" s="817">
        <v>4</v>
      </c>
      <c r="E199" s="675">
        <f t="shared" si="23"/>
        <v>80</v>
      </c>
      <c r="F199" s="646"/>
      <c r="G199" s="646"/>
      <c r="H199" s="675" t="e">
        <f t="shared" si="24"/>
        <v>#DIV/0!</v>
      </c>
      <c r="I199" s="738">
        <f t="shared" si="27"/>
        <v>5</v>
      </c>
      <c r="J199" s="810">
        <f t="shared" si="27"/>
        <v>4</v>
      </c>
      <c r="K199" s="665">
        <f t="shared" si="26"/>
        <v>80</v>
      </c>
    </row>
    <row r="200" spans="1:11">
      <c r="A200" s="813" t="s">
        <v>1331</v>
      </c>
      <c r="B200" s="313" t="s">
        <v>1332</v>
      </c>
      <c r="C200" s="817">
        <v>1</v>
      </c>
      <c r="D200" s="817"/>
      <c r="E200" s="675">
        <f t="shared" si="23"/>
        <v>0</v>
      </c>
      <c r="F200" s="646"/>
      <c r="G200" s="646"/>
      <c r="H200" s="675" t="e">
        <f t="shared" si="24"/>
        <v>#DIV/0!</v>
      </c>
      <c r="I200" s="738">
        <f t="shared" si="27"/>
        <v>1</v>
      </c>
      <c r="J200" s="810">
        <f t="shared" si="27"/>
        <v>0</v>
      </c>
      <c r="K200" s="665">
        <f t="shared" si="26"/>
        <v>0</v>
      </c>
    </row>
    <row r="201" spans="1:11">
      <c r="A201" s="813" t="s">
        <v>1333</v>
      </c>
      <c r="B201" s="313" t="s">
        <v>1334</v>
      </c>
      <c r="C201" s="817">
        <v>1</v>
      </c>
      <c r="D201" s="817"/>
      <c r="E201" s="675">
        <f t="shared" si="23"/>
        <v>0</v>
      </c>
      <c r="F201" s="646"/>
      <c r="G201" s="646"/>
      <c r="H201" s="675" t="e">
        <f t="shared" si="24"/>
        <v>#DIV/0!</v>
      </c>
      <c r="I201" s="738">
        <f t="shared" si="27"/>
        <v>1</v>
      </c>
      <c r="J201" s="810">
        <f t="shared" si="27"/>
        <v>0</v>
      </c>
      <c r="K201" s="665">
        <f t="shared" si="26"/>
        <v>0</v>
      </c>
    </row>
    <row r="202" spans="1:11">
      <c r="A202" s="813" t="s">
        <v>2792</v>
      </c>
      <c r="B202" s="313" t="s">
        <v>1335</v>
      </c>
      <c r="C202" s="817">
        <v>1</v>
      </c>
      <c r="D202" s="817"/>
      <c r="E202" s="675">
        <f t="shared" si="23"/>
        <v>0</v>
      </c>
      <c r="F202" s="646"/>
      <c r="G202" s="646"/>
      <c r="H202" s="675" t="e">
        <f t="shared" si="24"/>
        <v>#DIV/0!</v>
      </c>
      <c r="I202" s="738">
        <f t="shared" si="27"/>
        <v>1</v>
      </c>
      <c r="J202" s="810">
        <f t="shared" si="27"/>
        <v>0</v>
      </c>
      <c r="K202" s="665">
        <f t="shared" si="26"/>
        <v>0</v>
      </c>
    </row>
    <row r="203" spans="1:11" ht="12" customHeight="1">
      <c r="A203" s="813" t="s">
        <v>1067</v>
      </c>
      <c r="B203" s="313" t="s">
        <v>1068</v>
      </c>
      <c r="C203" s="817">
        <v>6</v>
      </c>
      <c r="D203" s="817">
        <v>3</v>
      </c>
      <c r="E203" s="675">
        <f t="shared" si="23"/>
        <v>50</v>
      </c>
      <c r="F203" s="819">
        <v>2</v>
      </c>
      <c r="G203" s="819"/>
      <c r="H203" s="675">
        <f t="shared" si="24"/>
        <v>0</v>
      </c>
      <c r="I203" s="738">
        <f t="shared" si="27"/>
        <v>8</v>
      </c>
      <c r="J203" s="810">
        <f t="shared" si="27"/>
        <v>3</v>
      </c>
      <c r="K203" s="665">
        <f t="shared" si="26"/>
        <v>37.5</v>
      </c>
    </row>
    <row r="204" spans="1:11">
      <c r="A204" s="813" t="s">
        <v>1336</v>
      </c>
      <c r="B204" s="313" t="s">
        <v>1337</v>
      </c>
      <c r="C204" s="817">
        <v>3</v>
      </c>
      <c r="D204" s="817">
        <v>1</v>
      </c>
      <c r="E204" s="675">
        <f t="shared" si="23"/>
        <v>33.333333333333329</v>
      </c>
      <c r="F204" s="646"/>
      <c r="G204" s="646"/>
      <c r="H204" s="675" t="e">
        <f t="shared" si="24"/>
        <v>#DIV/0!</v>
      </c>
      <c r="I204" s="738">
        <f t="shared" si="27"/>
        <v>3</v>
      </c>
      <c r="J204" s="810">
        <f t="shared" si="27"/>
        <v>1</v>
      </c>
      <c r="K204" s="665">
        <f t="shared" si="26"/>
        <v>33.333333333333329</v>
      </c>
    </row>
    <row r="205" spans="1:11">
      <c r="A205" s="813" t="s">
        <v>1338</v>
      </c>
      <c r="B205" s="313" t="s">
        <v>1339</v>
      </c>
      <c r="C205" s="817">
        <v>1</v>
      </c>
      <c r="D205" s="817"/>
      <c r="E205" s="675">
        <f t="shared" si="23"/>
        <v>0</v>
      </c>
      <c r="F205" s="646"/>
      <c r="G205" s="646"/>
      <c r="H205" s="675" t="e">
        <f t="shared" si="24"/>
        <v>#DIV/0!</v>
      </c>
      <c r="I205" s="738">
        <f t="shared" si="27"/>
        <v>1</v>
      </c>
      <c r="J205" s="810">
        <f t="shared" si="27"/>
        <v>0</v>
      </c>
      <c r="K205" s="665">
        <f t="shared" si="26"/>
        <v>0</v>
      </c>
    </row>
    <row r="206" spans="1:11" ht="25.5">
      <c r="A206" s="813" t="s">
        <v>4273</v>
      </c>
      <c r="B206" s="313" t="s">
        <v>1340</v>
      </c>
      <c r="C206" s="817">
        <v>1</v>
      </c>
      <c r="D206" s="817"/>
      <c r="E206" s="675">
        <f t="shared" si="23"/>
        <v>0</v>
      </c>
      <c r="F206" s="646"/>
      <c r="G206" s="646">
        <v>1</v>
      </c>
      <c r="H206" s="675" t="e">
        <f t="shared" si="24"/>
        <v>#DIV/0!</v>
      </c>
      <c r="I206" s="738">
        <f t="shared" si="27"/>
        <v>1</v>
      </c>
      <c r="J206" s="810">
        <f t="shared" si="27"/>
        <v>1</v>
      </c>
      <c r="K206" s="665">
        <f t="shared" si="26"/>
        <v>100</v>
      </c>
    </row>
    <row r="207" spans="1:11">
      <c r="A207" s="813" t="s">
        <v>2797</v>
      </c>
      <c r="B207" s="313" t="s">
        <v>1341</v>
      </c>
      <c r="C207" s="817"/>
      <c r="D207" s="817"/>
      <c r="E207" s="675" t="e">
        <f t="shared" si="23"/>
        <v>#DIV/0!</v>
      </c>
      <c r="F207" s="819">
        <v>3</v>
      </c>
      <c r="G207" s="819"/>
      <c r="H207" s="675">
        <f t="shared" si="24"/>
        <v>0</v>
      </c>
      <c r="I207" s="738">
        <f t="shared" si="27"/>
        <v>3</v>
      </c>
      <c r="J207" s="810">
        <f t="shared" si="27"/>
        <v>0</v>
      </c>
      <c r="K207" s="665">
        <f t="shared" si="26"/>
        <v>0</v>
      </c>
    </row>
    <row r="208" spans="1:11" ht="25.5">
      <c r="A208" s="813" t="s">
        <v>4120</v>
      </c>
      <c r="B208" s="313" t="s">
        <v>4121</v>
      </c>
      <c r="C208" s="817">
        <v>1</v>
      </c>
      <c r="D208" s="817">
        <v>2</v>
      </c>
      <c r="E208" s="675">
        <f t="shared" si="23"/>
        <v>200</v>
      </c>
      <c r="F208" s="646"/>
      <c r="G208" s="646"/>
      <c r="H208" s="675" t="e">
        <f t="shared" si="24"/>
        <v>#DIV/0!</v>
      </c>
      <c r="I208" s="738">
        <f t="shared" si="27"/>
        <v>1</v>
      </c>
      <c r="J208" s="810">
        <f t="shared" si="27"/>
        <v>2</v>
      </c>
      <c r="K208" s="665">
        <f t="shared" si="26"/>
        <v>200</v>
      </c>
    </row>
    <row r="209" spans="1:11">
      <c r="A209" s="813" t="s">
        <v>4122</v>
      </c>
      <c r="B209" s="313" t="s">
        <v>4123</v>
      </c>
      <c r="C209" s="817">
        <v>1</v>
      </c>
      <c r="D209" s="817"/>
      <c r="E209" s="675">
        <f t="shared" si="23"/>
        <v>0</v>
      </c>
      <c r="F209" s="646"/>
      <c r="G209" s="646"/>
      <c r="H209" s="675" t="e">
        <f t="shared" si="24"/>
        <v>#DIV/0!</v>
      </c>
      <c r="I209" s="738">
        <f t="shared" si="27"/>
        <v>1</v>
      </c>
      <c r="J209" s="810">
        <f t="shared" si="27"/>
        <v>0</v>
      </c>
      <c r="K209" s="665">
        <f t="shared" si="26"/>
        <v>0</v>
      </c>
    </row>
    <row r="210" spans="1:11">
      <c r="A210" s="813" t="s">
        <v>4124</v>
      </c>
      <c r="B210" s="313" t="s">
        <v>4125</v>
      </c>
      <c r="C210" s="817">
        <v>2</v>
      </c>
      <c r="D210" s="817">
        <v>1</v>
      </c>
      <c r="E210" s="675">
        <f t="shared" ref="E210:E292" si="28">SUM(D210/C210*100)</f>
        <v>50</v>
      </c>
      <c r="F210" s="646"/>
      <c r="G210" s="646"/>
      <c r="H210" s="675" t="e">
        <f t="shared" si="24"/>
        <v>#DIV/0!</v>
      </c>
      <c r="I210" s="738">
        <f t="shared" si="27"/>
        <v>2</v>
      </c>
      <c r="J210" s="810">
        <f t="shared" si="27"/>
        <v>1</v>
      </c>
      <c r="K210" s="665">
        <f t="shared" si="26"/>
        <v>50</v>
      </c>
    </row>
    <row r="211" spans="1:11" ht="25.5">
      <c r="A211" s="813" t="s">
        <v>4126</v>
      </c>
      <c r="B211" s="313" t="s">
        <v>4127</v>
      </c>
      <c r="C211" s="817">
        <v>1</v>
      </c>
      <c r="D211" s="817"/>
      <c r="E211" s="675">
        <f t="shared" si="28"/>
        <v>0</v>
      </c>
      <c r="F211" s="646"/>
      <c r="G211" s="646"/>
      <c r="H211" s="675" t="e">
        <f t="shared" si="24"/>
        <v>#DIV/0!</v>
      </c>
      <c r="I211" s="738">
        <f t="shared" si="27"/>
        <v>1</v>
      </c>
      <c r="J211" s="810">
        <f t="shared" si="27"/>
        <v>0</v>
      </c>
      <c r="K211" s="665">
        <f t="shared" si="26"/>
        <v>0</v>
      </c>
    </row>
    <row r="212" spans="1:11">
      <c r="A212" s="813" t="s">
        <v>4130</v>
      </c>
      <c r="B212" s="313" t="s">
        <v>2826</v>
      </c>
      <c r="C212" s="817">
        <v>1</v>
      </c>
      <c r="D212" s="817"/>
      <c r="E212" s="675">
        <f t="shared" si="28"/>
        <v>0</v>
      </c>
      <c r="F212" s="646"/>
      <c r="G212" s="646"/>
      <c r="H212" s="675" t="e">
        <f t="shared" si="24"/>
        <v>#DIV/0!</v>
      </c>
      <c r="I212" s="738">
        <f t="shared" si="27"/>
        <v>1</v>
      </c>
      <c r="J212" s="810">
        <f t="shared" si="27"/>
        <v>0</v>
      </c>
      <c r="K212" s="665">
        <f t="shared" si="26"/>
        <v>0</v>
      </c>
    </row>
    <row r="213" spans="1:11" ht="25.5">
      <c r="A213" s="813" t="s">
        <v>2850</v>
      </c>
      <c r="B213" s="313" t="s">
        <v>2827</v>
      </c>
      <c r="C213" s="817">
        <v>2</v>
      </c>
      <c r="D213" s="817">
        <v>2</v>
      </c>
      <c r="E213" s="675">
        <f t="shared" si="28"/>
        <v>100</v>
      </c>
      <c r="F213" s="646"/>
      <c r="G213" s="646"/>
      <c r="H213" s="675" t="e">
        <f t="shared" si="24"/>
        <v>#DIV/0!</v>
      </c>
      <c r="I213" s="738">
        <f t="shared" si="27"/>
        <v>2</v>
      </c>
      <c r="J213" s="810">
        <f t="shared" si="27"/>
        <v>2</v>
      </c>
      <c r="K213" s="665">
        <f t="shared" si="26"/>
        <v>100</v>
      </c>
    </row>
    <row r="214" spans="1:11">
      <c r="A214" s="813" t="s">
        <v>1832</v>
      </c>
      <c r="B214" s="313" t="s">
        <v>1833</v>
      </c>
      <c r="C214" s="817">
        <v>2</v>
      </c>
      <c r="D214" s="817"/>
      <c r="E214" s="675">
        <f t="shared" si="28"/>
        <v>0</v>
      </c>
      <c r="F214" s="646"/>
      <c r="G214" s="646"/>
      <c r="H214" s="675" t="e">
        <f t="shared" si="24"/>
        <v>#DIV/0!</v>
      </c>
      <c r="I214" s="738">
        <f t="shared" si="27"/>
        <v>2</v>
      </c>
      <c r="J214" s="810">
        <f t="shared" si="27"/>
        <v>0</v>
      </c>
      <c r="K214" s="665">
        <f t="shared" si="26"/>
        <v>0</v>
      </c>
    </row>
    <row r="215" spans="1:11">
      <c r="A215" s="813" t="s">
        <v>2795</v>
      </c>
      <c r="B215" s="313" t="s">
        <v>2796</v>
      </c>
      <c r="C215" s="817">
        <v>1</v>
      </c>
      <c r="D215" s="817">
        <v>3</v>
      </c>
      <c r="E215" s="675">
        <f t="shared" si="28"/>
        <v>300</v>
      </c>
      <c r="F215" s="819">
        <v>1</v>
      </c>
      <c r="G215" s="819"/>
      <c r="H215" s="675">
        <f t="shared" si="24"/>
        <v>0</v>
      </c>
      <c r="I215" s="738">
        <f t="shared" si="27"/>
        <v>2</v>
      </c>
      <c r="J215" s="810">
        <f t="shared" si="27"/>
        <v>3</v>
      </c>
      <c r="K215" s="665">
        <f t="shared" si="26"/>
        <v>150</v>
      </c>
    </row>
    <row r="216" spans="1:11">
      <c r="A216" s="813" t="s">
        <v>2520</v>
      </c>
      <c r="B216" s="313" t="s">
        <v>2521</v>
      </c>
      <c r="C216" s="817">
        <v>1</v>
      </c>
      <c r="D216" s="817"/>
      <c r="E216" s="675">
        <f t="shared" si="28"/>
        <v>0</v>
      </c>
      <c r="F216" s="646"/>
      <c r="G216" s="646"/>
      <c r="H216" s="675" t="e">
        <f t="shared" si="24"/>
        <v>#DIV/0!</v>
      </c>
      <c r="I216" s="738">
        <f t="shared" si="27"/>
        <v>1</v>
      </c>
      <c r="J216" s="810">
        <f t="shared" si="27"/>
        <v>0</v>
      </c>
      <c r="K216" s="665">
        <f t="shared" si="26"/>
        <v>0</v>
      </c>
    </row>
    <row r="217" spans="1:11" ht="25.5">
      <c r="A217" s="813" t="s">
        <v>2828</v>
      </c>
      <c r="B217" s="313" t="s">
        <v>2829</v>
      </c>
      <c r="C217" s="817">
        <v>206</v>
      </c>
      <c r="D217" s="817">
        <v>679</v>
      </c>
      <c r="E217" s="675">
        <f t="shared" si="28"/>
        <v>329.61165048543688</v>
      </c>
      <c r="F217" s="819">
        <v>6</v>
      </c>
      <c r="G217" s="819">
        <v>26</v>
      </c>
      <c r="H217" s="675">
        <f t="shared" si="24"/>
        <v>433.33333333333331</v>
      </c>
      <c r="I217" s="738">
        <f t="shared" si="27"/>
        <v>212</v>
      </c>
      <c r="J217" s="810">
        <f t="shared" si="27"/>
        <v>705</v>
      </c>
      <c r="K217" s="665">
        <f t="shared" si="26"/>
        <v>332.54716981132077</v>
      </c>
    </row>
    <row r="218" spans="1:11" ht="25.5">
      <c r="A218" s="813" t="s">
        <v>4182</v>
      </c>
      <c r="B218" s="313" t="s">
        <v>4183</v>
      </c>
      <c r="C218" s="817">
        <v>1</v>
      </c>
      <c r="D218" s="817"/>
      <c r="E218" s="675">
        <f t="shared" si="28"/>
        <v>0</v>
      </c>
      <c r="F218" s="819"/>
      <c r="G218" s="819"/>
      <c r="H218" s="675" t="e">
        <f t="shared" si="24"/>
        <v>#DIV/0!</v>
      </c>
      <c r="I218" s="738">
        <f t="shared" si="27"/>
        <v>1</v>
      </c>
      <c r="J218" s="810">
        <f t="shared" si="27"/>
        <v>0</v>
      </c>
      <c r="K218" s="665">
        <f t="shared" si="26"/>
        <v>0</v>
      </c>
    </row>
    <row r="219" spans="1:11" ht="25.5">
      <c r="A219" s="813" t="s">
        <v>1072</v>
      </c>
      <c r="B219" s="313" t="s">
        <v>1073</v>
      </c>
      <c r="C219" s="817">
        <v>1</v>
      </c>
      <c r="D219" s="817"/>
      <c r="E219" s="675">
        <f t="shared" si="28"/>
        <v>0</v>
      </c>
      <c r="F219" s="819">
        <v>25</v>
      </c>
      <c r="G219" s="819"/>
      <c r="H219" s="675">
        <f t="shared" si="24"/>
        <v>0</v>
      </c>
      <c r="I219" s="738">
        <f t="shared" si="27"/>
        <v>26</v>
      </c>
      <c r="J219" s="810">
        <f t="shared" si="27"/>
        <v>0</v>
      </c>
      <c r="K219" s="665">
        <f t="shared" si="26"/>
        <v>0</v>
      </c>
    </row>
    <row r="220" spans="1:11" ht="25.5">
      <c r="A220" s="813" t="s">
        <v>1077</v>
      </c>
      <c r="B220" s="313" t="s">
        <v>2830</v>
      </c>
      <c r="C220" s="817">
        <v>1</v>
      </c>
      <c r="D220" s="817"/>
      <c r="E220" s="675">
        <f t="shared" si="28"/>
        <v>0</v>
      </c>
      <c r="F220" s="646"/>
      <c r="G220" s="646"/>
      <c r="H220" s="675" t="e">
        <f t="shared" si="24"/>
        <v>#DIV/0!</v>
      </c>
      <c r="I220" s="738">
        <f t="shared" si="27"/>
        <v>1</v>
      </c>
      <c r="J220" s="810">
        <f t="shared" si="27"/>
        <v>0</v>
      </c>
      <c r="K220" s="665">
        <f t="shared" si="26"/>
        <v>0</v>
      </c>
    </row>
    <row r="221" spans="1:11" ht="25.5">
      <c r="A221" s="813" t="s">
        <v>851</v>
      </c>
      <c r="B221" s="313" t="s">
        <v>852</v>
      </c>
      <c r="C221" s="817">
        <v>1</v>
      </c>
      <c r="D221" s="817"/>
      <c r="E221" s="675">
        <f t="shared" si="28"/>
        <v>0</v>
      </c>
      <c r="F221" s="646"/>
      <c r="G221" s="646"/>
      <c r="H221" s="675" t="e">
        <f t="shared" si="24"/>
        <v>#DIV/0!</v>
      </c>
      <c r="I221" s="738">
        <f t="shared" si="27"/>
        <v>1</v>
      </c>
      <c r="J221" s="810">
        <f t="shared" si="27"/>
        <v>0</v>
      </c>
      <c r="K221" s="665">
        <f t="shared" si="26"/>
        <v>0</v>
      </c>
    </row>
    <row r="222" spans="1:11">
      <c r="A222" s="813" t="s">
        <v>1668</v>
      </c>
      <c r="B222" s="313" t="s">
        <v>2831</v>
      </c>
      <c r="C222" s="817">
        <v>1</v>
      </c>
      <c r="D222" s="817"/>
      <c r="E222" s="675">
        <f t="shared" si="28"/>
        <v>0</v>
      </c>
      <c r="F222" s="646"/>
      <c r="G222" s="646"/>
      <c r="H222" s="675" t="e">
        <f t="shared" si="24"/>
        <v>#DIV/0!</v>
      </c>
      <c r="I222" s="738">
        <f t="shared" si="27"/>
        <v>1</v>
      </c>
      <c r="J222" s="810">
        <f t="shared" si="27"/>
        <v>0</v>
      </c>
      <c r="K222" s="665">
        <f t="shared" si="26"/>
        <v>0</v>
      </c>
    </row>
    <row r="223" spans="1:11">
      <c r="A223" s="813" t="s">
        <v>3151</v>
      </c>
      <c r="B223" s="313" t="s">
        <v>2832</v>
      </c>
      <c r="C223" s="646"/>
      <c r="D223" s="646"/>
      <c r="E223" s="675" t="e">
        <f t="shared" si="28"/>
        <v>#DIV/0!</v>
      </c>
      <c r="F223" s="646"/>
      <c r="G223" s="646"/>
      <c r="H223" s="675" t="e">
        <f t="shared" ref="H223:H276" si="29">SUM(G223/F223*100)</f>
        <v>#DIV/0!</v>
      </c>
      <c r="I223" s="738"/>
      <c r="J223" s="810"/>
      <c r="K223" s="665" t="e">
        <f t="shared" ref="K223:K276" si="30">SUM(J223/I223*100)</f>
        <v>#DIV/0!</v>
      </c>
    </row>
    <row r="224" spans="1:11">
      <c r="A224" s="813" t="s">
        <v>721</v>
      </c>
      <c r="B224" s="313" t="s">
        <v>2833</v>
      </c>
      <c r="C224" s="646"/>
      <c r="D224" s="646"/>
      <c r="E224" s="675" t="e">
        <f t="shared" si="28"/>
        <v>#DIV/0!</v>
      </c>
      <c r="F224" s="819">
        <v>23</v>
      </c>
      <c r="G224" s="819"/>
      <c r="H224" s="675">
        <f t="shared" si="29"/>
        <v>0</v>
      </c>
      <c r="I224" s="738">
        <f t="shared" ref="I224:J239" si="31">C224+F224</f>
        <v>23</v>
      </c>
      <c r="J224" s="810">
        <f t="shared" si="31"/>
        <v>0</v>
      </c>
      <c r="K224" s="665">
        <f t="shared" si="30"/>
        <v>0</v>
      </c>
    </row>
    <row r="225" spans="1:11" ht="25.5">
      <c r="A225" s="813" t="s">
        <v>4197</v>
      </c>
      <c r="B225" s="313" t="s">
        <v>1158</v>
      </c>
      <c r="C225" s="646"/>
      <c r="D225" s="646"/>
      <c r="E225" s="675" t="e">
        <f t="shared" si="28"/>
        <v>#DIV/0!</v>
      </c>
      <c r="F225" s="819">
        <v>3</v>
      </c>
      <c r="G225" s="819"/>
      <c r="H225" s="675">
        <f t="shared" si="29"/>
        <v>0</v>
      </c>
      <c r="I225" s="738">
        <f t="shared" si="31"/>
        <v>3</v>
      </c>
      <c r="J225" s="810">
        <f t="shared" si="31"/>
        <v>0</v>
      </c>
      <c r="K225" s="665">
        <f t="shared" si="30"/>
        <v>0</v>
      </c>
    </row>
    <row r="226" spans="1:11" ht="25.5">
      <c r="A226" s="813" t="s">
        <v>343</v>
      </c>
      <c r="B226" s="313" t="s">
        <v>344</v>
      </c>
      <c r="C226" s="646"/>
      <c r="D226" s="646"/>
      <c r="E226" s="675" t="e">
        <f t="shared" si="28"/>
        <v>#DIV/0!</v>
      </c>
      <c r="F226" s="819"/>
      <c r="G226" s="819"/>
      <c r="H226" s="675" t="e">
        <f t="shared" si="29"/>
        <v>#DIV/0!</v>
      </c>
      <c r="I226" s="738">
        <f t="shared" si="31"/>
        <v>0</v>
      </c>
      <c r="J226" s="810">
        <f t="shared" si="31"/>
        <v>0</v>
      </c>
      <c r="K226" s="665" t="e">
        <f t="shared" si="30"/>
        <v>#DIV/0!</v>
      </c>
    </row>
    <row r="227" spans="1:11" ht="25.5">
      <c r="A227" s="813" t="s">
        <v>106</v>
      </c>
      <c r="B227" s="313" t="s">
        <v>107</v>
      </c>
      <c r="C227" s="646"/>
      <c r="D227" s="646">
        <v>124</v>
      </c>
      <c r="E227" s="675" t="e">
        <f t="shared" si="28"/>
        <v>#DIV/0!</v>
      </c>
      <c r="F227" s="819"/>
      <c r="G227" s="819"/>
      <c r="H227" s="675" t="e">
        <f t="shared" si="29"/>
        <v>#DIV/0!</v>
      </c>
      <c r="I227" s="738">
        <f t="shared" si="31"/>
        <v>0</v>
      </c>
      <c r="J227" s="810">
        <f t="shared" si="31"/>
        <v>124</v>
      </c>
      <c r="K227" s="665" t="e">
        <f t="shared" si="30"/>
        <v>#DIV/0!</v>
      </c>
    </row>
    <row r="228" spans="1:11" ht="25.5">
      <c r="A228" s="813" t="s">
        <v>3003</v>
      </c>
      <c r="B228" s="313" t="s">
        <v>3004</v>
      </c>
      <c r="C228" s="646"/>
      <c r="D228" s="646">
        <v>22</v>
      </c>
      <c r="E228" s="675" t="e">
        <f t="shared" si="28"/>
        <v>#DIV/0!</v>
      </c>
      <c r="F228" s="819"/>
      <c r="G228" s="819"/>
      <c r="H228" s="675" t="e">
        <f t="shared" si="29"/>
        <v>#DIV/0!</v>
      </c>
      <c r="I228" s="738">
        <f t="shared" si="31"/>
        <v>0</v>
      </c>
      <c r="J228" s="810">
        <f t="shared" si="31"/>
        <v>22</v>
      </c>
      <c r="K228" s="665" t="e">
        <f t="shared" si="30"/>
        <v>#DIV/0!</v>
      </c>
    </row>
    <row r="229" spans="1:11" ht="25.5">
      <c r="A229" s="813" t="s">
        <v>4560</v>
      </c>
      <c r="B229" s="313" t="s">
        <v>4561</v>
      </c>
      <c r="C229" s="646"/>
      <c r="D229" s="646">
        <v>19</v>
      </c>
      <c r="E229" s="675" t="e">
        <f t="shared" si="28"/>
        <v>#DIV/0!</v>
      </c>
      <c r="F229" s="819"/>
      <c r="G229" s="819"/>
      <c r="H229" s="675" t="e">
        <f t="shared" si="29"/>
        <v>#DIV/0!</v>
      </c>
      <c r="I229" s="738">
        <f t="shared" si="31"/>
        <v>0</v>
      </c>
      <c r="J229" s="810">
        <f t="shared" si="31"/>
        <v>19</v>
      </c>
      <c r="K229" s="665" t="e">
        <f t="shared" si="30"/>
        <v>#DIV/0!</v>
      </c>
    </row>
    <row r="230" spans="1:11">
      <c r="A230" s="813" t="s">
        <v>4566</v>
      </c>
      <c r="B230" s="313" t="s">
        <v>4567</v>
      </c>
      <c r="C230" s="646"/>
      <c r="D230" s="646">
        <v>17</v>
      </c>
      <c r="E230" s="675" t="e">
        <f t="shared" si="28"/>
        <v>#DIV/0!</v>
      </c>
      <c r="F230" s="819"/>
      <c r="G230" s="819"/>
      <c r="H230" s="675" t="e">
        <f t="shared" si="29"/>
        <v>#DIV/0!</v>
      </c>
      <c r="I230" s="738">
        <f t="shared" si="31"/>
        <v>0</v>
      </c>
      <c r="J230" s="810">
        <f t="shared" si="31"/>
        <v>17</v>
      </c>
      <c r="K230" s="665" t="e">
        <f t="shared" si="30"/>
        <v>#DIV/0!</v>
      </c>
    </row>
    <row r="231" spans="1:11">
      <c r="A231" s="813" t="s">
        <v>2489</v>
      </c>
      <c r="B231" s="313" t="s">
        <v>2490</v>
      </c>
      <c r="C231" s="646"/>
      <c r="D231" s="646">
        <v>5</v>
      </c>
      <c r="E231" s="675" t="e">
        <f t="shared" si="28"/>
        <v>#DIV/0!</v>
      </c>
      <c r="F231" s="819"/>
      <c r="G231" s="819"/>
      <c r="H231" s="675" t="e">
        <f t="shared" si="29"/>
        <v>#DIV/0!</v>
      </c>
      <c r="I231" s="738">
        <f t="shared" si="31"/>
        <v>0</v>
      </c>
      <c r="J231" s="810">
        <f t="shared" si="31"/>
        <v>5</v>
      </c>
      <c r="K231" s="665" t="e">
        <f t="shared" si="30"/>
        <v>#DIV/0!</v>
      </c>
    </row>
    <row r="232" spans="1:11">
      <c r="A232" s="813" t="s">
        <v>276</v>
      </c>
      <c r="B232" s="313" t="s">
        <v>277</v>
      </c>
      <c r="C232" s="646"/>
      <c r="D232" s="646">
        <v>2</v>
      </c>
      <c r="E232" s="675" t="e">
        <f t="shared" si="28"/>
        <v>#DIV/0!</v>
      </c>
      <c r="F232" s="819"/>
      <c r="G232" s="819"/>
      <c r="H232" s="675" t="e">
        <f t="shared" si="29"/>
        <v>#DIV/0!</v>
      </c>
      <c r="I232" s="738">
        <f t="shared" si="31"/>
        <v>0</v>
      </c>
      <c r="J232" s="810">
        <f t="shared" si="31"/>
        <v>2</v>
      </c>
      <c r="K232" s="665" t="e">
        <f t="shared" si="30"/>
        <v>#DIV/0!</v>
      </c>
    </row>
    <row r="233" spans="1:11">
      <c r="A233" s="813" t="s">
        <v>278</v>
      </c>
      <c r="B233" s="313" t="s">
        <v>279</v>
      </c>
      <c r="C233" s="646"/>
      <c r="D233" s="646">
        <v>12</v>
      </c>
      <c r="E233" s="675" t="e">
        <f t="shared" si="28"/>
        <v>#DIV/0!</v>
      </c>
      <c r="F233" s="819"/>
      <c r="G233" s="819"/>
      <c r="H233" s="675" t="e">
        <f t="shared" si="29"/>
        <v>#DIV/0!</v>
      </c>
      <c r="I233" s="738">
        <f t="shared" si="31"/>
        <v>0</v>
      </c>
      <c r="J233" s="810">
        <f t="shared" si="31"/>
        <v>12</v>
      </c>
      <c r="K233" s="665" t="e">
        <f t="shared" si="30"/>
        <v>#DIV/0!</v>
      </c>
    </row>
    <row r="234" spans="1:11" ht="25.5">
      <c r="A234" s="813" t="s">
        <v>4583</v>
      </c>
      <c r="B234" s="313" t="s">
        <v>280</v>
      </c>
      <c r="C234" s="646"/>
      <c r="D234" s="646">
        <v>4</v>
      </c>
      <c r="E234" s="675" t="e">
        <f t="shared" si="28"/>
        <v>#DIV/0!</v>
      </c>
      <c r="F234" s="819"/>
      <c r="G234" s="819"/>
      <c r="H234" s="675" t="e">
        <f t="shared" si="29"/>
        <v>#DIV/0!</v>
      </c>
      <c r="I234" s="738">
        <f t="shared" si="31"/>
        <v>0</v>
      </c>
      <c r="J234" s="810">
        <f t="shared" si="31"/>
        <v>4</v>
      </c>
      <c r="K234" s="665" t="e">
        <f t="shared" si="30"/>
        <v>#DIV/0!</v>
      </c>
    </row>
    <row r="235" spans="1:11" ht="25.5">
      <c r="A235" s="813" t="s">
        <v>4598</v>
      </c>
      <c r="B235" s="313" t="s">
        <v>4599</v>
      </c>
      <c r="C235" s="818"/>
      <c r="D235" s="818"/>
      <c r="E235" s="675" t="e">
        <f t="shared" si="28"/>
        <v>#DIV/0!</v>
      </c>
      <c r="F235" s="646"/>
      <c r="G235" s="646"/>
      <c r="H235" s="675" t="e">
        <f t="shared" si="29"/>
        <v>#DIV/0!</v>
      </c>
      <c r="I235" s="738">
        <f t="shared" si="31"/>
        <v>0</v>
      </c>
      <c r="J235" s="810">
        <f t="shared" si="31"/>
        <v>0</v>
      </c>
      <c r="K235" s="665" t="e">
        <f t="shared" si="30"/>
        <v>#DIV/0!</v>
      </c>
    </row>
    <row r="236" spans="1:11" ht="25.5">
      <c r="A236" s="813" t="s">
        <v>2857</v>
      </c>
      <c r="B236" s="313" t="s">
        <v>2858</v>
      </c>
      <c r="C236" s="818"/>
      <c r="D236" s="818"/>
      <c r="E236" s="675" t="e">
        <f t="shared" si="28"/>
        <v>#DIV/0!</v>
      </c>
      <c r="F236" s="646"/>
      <c r="G236" s="646"/>
      <c r="H236" s="675" t="e">
        <f t="shared" si="29"/>
        <v>#DIV/0!</v>
      </c>
      <c r="I236" s="738">
        <f t="shared" si="31"/>
        <v>0</v>
      </c>
      <c r="J236" s="810">
        <f t="shared" si="31"/>
        <v>0</v>
      </c>
      <c r="K236" s="665" t="e">
        <f t="shared" si="30"/>
        <v>#DIV/0!</v>
      </c>
    </row>
    <row r="237" spans="1:11" ht="38.25">
      <c r="A237" s="813" t="s">
        <v>2859</v>
      </c>
      <c r="B237" s="313" t="s">
        <v>281</v>
      </c>
      <c r="C237" s="818"/>
      <c r="D237" s="818"/>
      <c r="E237" s="675" t="e">
        <f t="shared" si="28"/>
        <v>#DIV/0!</v>
      </c>
      <c r="F237" s="646"/>
      <c r="G237" s="646"/>
      <c r="H237" s="675" t="e">
        <f t="shared" si="29"/>
        <v>#DIV/0!</v>
      </c>
      <c r="I237" s="738">
        <f t="shared" si="31"/>
        <v>0</v>
      </c>
      <c r="J237" s="810">
        <f t="shared" si="31"/>
        <v>0</v>
      </c>
      <c r="K237" s="665" t="e">
        <f t="shared" si="30"/>
        <v>#DIV/0!</v>
      </c>
    </row>
    <row r="238" spans="1:11" ht="25.5">
      <c r="A238" s="813" t="s">
        <v>282</v>
      </c>
      <c r="B238" s="313" t="s">
        <v>4590</v>
      </c>
      <c r="C238" s="818"/>
      <c r="D238" s="818"/>
      <c r="E238" s="675" t="e">
        <f t="shared" si="28"/>
        <v>#DIV/0!</v>
      </c>
      <c r="F238" s="646"/>
      <c r="G238" s="646"/>
      <c r="H238" s="675" t="e">
        <f t="shared" si="29"/>
        <v>#DIV/0!</v>
      </c>
      <c r="I238" s="738">
        <f t="shared" si="31"/>
        <v>0</v>
      </c>
      <c r="J238" s="810">
        <f t="shared" si="31"/>
        <v>0</v>
      </c>
      <c r="K238" s="665" t="e">
        <f t="shared" si="30"/>
        <v>#DIV/0!</v>
      </c>
    </row>
    <row r="239" spans="1:11" ht="25.5">
      <c r="A239" s="813" t="s">
        <v>1081</v>
      </c>
      <c r="B239" s="313" t="s">
        <v>283</v>
      </c>
      <c r="C239" s="818"/>
      <c r="D239" s="818">
        <v>11</v>
      </c>
      <c r="E239" s="675" t="e">
        <f t="shared" si="28"/>
        <v>#DIV/0!</v>
      </c>
      <c r="F239" s="646"/>
      <c r="G239" s="646">
        <v>1</v>
      </c>
      <c r="H239" s="675" t="e">
        <f t="shared" si="29"/>
        <v>#DIV/0!</v>
      </c>
      <c r="I239" s="738">
        <f t="shared" si="31"/>
        <v>0</v>
      </c>
      <c r="J239" s="810">
        <f t="shared" si="31"/>
        <v>12</v>
      </c>
      <c r="K239" s="665" t="e">
        <f t="shared" si="30"/>
        <v>#DIV/0!</v>
      </c>
    </row>
    <row r="240" spans="1:11">
      <c r="A240" s="813" t="s">
        <v>284</v>
      </c>
      <c r="B240" s="313" t="s">
        <v>285</v>
      </c>
      <c r="C240" s="818"/>
      <c r="D240" s="818">
        <v>2</v>
      </c>
      <c r="E240" s="675" t="e">
        <f t="shared" si="28"/>
        <v>#DIV/0!</v>
      </c>
      <c r="F240" s="646"/>
      <c r="G240" s="646"/>
      <c r="H240" s="675" t="e">
        <f t="shared" si="29"/>
        <v>#DIV/0!</v>
      </c>
      <c r="I240" s="738">
        <f t="shared" ref="I240:J276" si="32">C240+F240</f>
        <v>0</v>
      </c>
      <c r="J240" s="810">
        <f t="shared" si="32"/>
        <v>2</v>
      </c>
      <c r="K240" s="665" t="e">
        <f t="shared" si="30"/>
        <v>#DIV/0!</v>
      </c>
    </row>
    <row r="241" spans="1:11">
      <c r="A241" s="813" t="s">
        <v>1583</v>
      </c>
      <c r="B241" s="313" t="s">
        <v>286</v>
      </c>
      <c r="C241" s="818"/>
      <c r="D241" s="818"/>
      <c r="E241" s="675" t="e">
        <f t="shared" si="28"/>
        <v>#DIV/0!</v>
      </c>
      <c r="F241" s="646"/>
      <c r="G241" s="646">
        <v>1</v>
      </c>
      <c r="H241" s="675" t="e">
        <f t="shared" si="29"/>
        <v>#DIV/0!</v>
      </c>
      <c r="I241" s="738">
        <f t="shared" si="32"/>
        <v>0</v>
      </c>
      <c r="J241" s="810">
        <f t="shared" si="32"/>
        <v>1</v>
      </c>
      <c r="K241" s="665" t="e">
        <f t="shared" si="30"/>
        <v>#DIV/0!</v>
      </c>
    </row>
    <row r="242" spans="1:11" ht="25.5">
      <c r="A242" s="813" t="s">
        <v>2503</v>
      </c>
      <c r="B242" s="313" t="s">
        <v>1392</v>
      </c>
      <c r="C242" s="818"/>
      <c r="D242" s="818"/>
      <c r="E242" s="675" t="e">
        <f t="shared" si="28"/>
        <v>#DIV/0!</v>
      </c>
      <c r="F242" s="646"/>
      <c r="G242" s="646"/>
      <c r="H242" s="675" t="e">
        <f t="shared" si="29"/>
        <v>#DIV/0!</v>
      </c>
      <c r="I242" s="738">
        <f t="shared" si="32"/>
        <v>0</v>
      </c>
      <c r="J242" s="810">
        <f t="shared" si="32"/>
        <v>0</v>
      </c>
      <c r="K242" s="665" t="e">
        <f t="shared" si="30"/>
        <v>#DIV/0!</v>
      </c>
    </row>
    <row r="243" spans="1:11" ht="25.5">
      <c r="A243" s="813" t="s">
        <v>124</v>
      </c>
      <c r="B243" s="313" t="s">
        <v>125</v>
      </c>
      <c r="C243" s="818">
        <v>1</v>
      </c>
      <c r="D243" s="818"/>
      <c r="E243" s="675">
        <f t="shared" ref="E243:E274" si="33">SUM(D243/C243*100)</f>
        <v>0</v>
      </c>
      <c r="F243" s="1434"/>
      <c r="G243" s="1434"/>
      <c r="H243" s="675" t="e">
        <f t="shared" ref="H243:H274" si="34">SUM(G243/F243*100)</f>
        <v>#DIV/0!</v>
      </c>
      <c r="I243" s="738">
        <f t="shared" ref="I243:I274" si="35">C243+F243</f>
        <v>1</v>
      </c>
      <c r="J243" s="1435">
        <f t="shared" ref="J243:J274" si="36">D243+G243</f>
        <v>0</v>
      </c>
      <c r="K243" s="665">
        <f t="shared" ref="K243:K274" si="37">SUM(J243/I243*100)</f>
        <v>0</v>
      </c>
    </row>
    <row r="244" spans="1:11">
      <c r="A244" s="813" t="s">
        <v>104</v>
      </c>
      <c r="B244" s="313" t="s">
        <v>5217</v>
      </c>
      <c r="C244" s="818"/>
      <c r="D244" s="818">
        <v>2</v>
      </c>
      <c r="E244" s="675" t="e">
        <f t="shared" si="33"/>
        <v>#DIV/0!</v>
      </c>
      <c r="F244" s="1434"/>
      <c r="G244" s="1434">
        <v>3</v>
      </c>
      <c r="H244" s="675" t="e">
        <f t="shared" si="34"/>
        <v>#DIV/0!</v>
      </c>
      <c r="I244" s="738">
        <f t="shared" si="35"/>
        <v>0</v>
      </c>
      <c r="J244" s="1435">
        <f t="shared" si="36"/>
        <v>5</v>
      </c>
      <c r="K244" s="665" t="e">
        <f t="shared" si="37"/>
        <v>#DIV/0!</v>
      </c>
    </row>
    <row r="245" spans="1:11" ht="25.5">
      <c r="A245" s="813" t="s">
        <v>4609</v>
      </c>
      <c r="B245" s="313" t="s">
        <v>314</v>
      </c>
      <c r="C245" s="1434"/>
      <c r="D245" s="1434">
        <v>1</v>
      </c>
      <c r="E245" s="675" t="e">
        <f t="shared" si="33"/>
        <v>#DIV/0!</v>
      </c>
      <c r="F245" s="814"/>
      <c r="G245" s="814"/>
      <c r="H245" s="675" t="e">
        <f t="shared" si="34"/>
        <v>#DIV/0!</v>
      </c>
      <c r="I245" s="738">
        <f t="shared" si="35"/>
        <v>0</v>
      </c>
      <c r="J245" s="1435">
        <f t="shared" si="36"/>
        <v>1</v>
      </c>
      <c r="K245" s="665" t="e">
        <f t="shared" si="37"/>
        <v>#DIV/0!</v>
      </c>
    </row>
    <row r="246" spans="1:11">
      <c r="A246" s="813" t="s">
        <v>5218</v>
      </c>
      <c r="B246" s="313" t="s">
        <v>5219</v>
      </c>
      <c r="C246" s="818"/>
      <c r="D246" s="818">
        <v>1</v>
      </c>
      <c r="E246" s="675" t="e">
        <f t="shared" si="33"/>
        <v>#DIV/0!</v>
      </c>
      <c r="F246" s="1434"/>
      <c r="G246" s="1434"/>
      <c r="H246" s="675" t="e">
        <f t="shared" si="34"/>
        <v>#DIV/0!</v>
      </c>
      <c r="I246" s="738">
        <f t="shared" si="35"/>
        <v>0</v>
      </c>
      <c r="J246" s="1435">
        <f t="shared" si="36"/>
        <v>1</v>
      </c>
      <c r="K246" s="665" t="e">
        <f t="shared" si="37"/>
        <v>#DIV/0!</v>
      </c>
    </row>
    <row r="247" spans="1:11">
      <c r="A247" s="813" t="s">
        <v>2787</v>
      </c>
      <c r="B247" s="313" t="s">
        <v>5220</v>
      </c>
      <c r="C247" s="818"/>
      <c r="D247" s="818">
        <v>1</v>
      </c>
      <c r="E247" s="675" t="e">
        <f t="shared" si="33"/>
        <v>#DIV/0!</v>
      </c>
      <c r="F247" s="1434"/>
      <c r="G247" s="1434"/>
      <c r="H247" s="675" t="e">
        <f t="shared" si="34"/>
        <v>#DIV/0!</v>
      </c>
      <c r="I247" s="738">
        <f t="shared" si="35"/>
        <v>0</v>
      </c>
      <c r="J247" s="1435">
        <f t="shared" si="36"/>
        <v>1</v>
      </c>
      <c r="K247" s="665" t="e">
        <f t="shared" si="37"/>
        <v>#DIV/0!</v>
      </c>
    </row>
    <row r="248" spans="1:11">
      <c r="A248" s="813" t="s">
        <v>116</v>
      </c>
      <c r="B248" s="313" t="s">
        <v>117</v>
      </c>
      <c r="C248" s="818"/>
      <c r="D248" s="818">
        <v>1</v>
      </c>
      <c r="E248" s="675" t="e">
        <f t="shared" si="33"/>
        <v>#DIV/0!</v>
      </c>
      <c r="F248" s="1434"/>
      <c r="G248" s="1434"/>
      <c r="H248" s="675" t="e">
        <f t="shared" si="34"/>
        <v>#DIV/0!</v>
      </c>
      <c r="I248" s="738">
        <f t="shared" si="35"/>
        <v>0</v>
      </c>
      <c r="J248" s="1435">
        <f t="shared" si="36"/>
        <v>1</v>
      </c>
      <c r="K248" s="665" t="e">
        <f t="shared" si="37"/>
        <v>#DIV/0!</v>
      </c>
    </row>
    <row r="249" spans="1:11">
      <c r="A249" s="813" t="s">
        <v>639</v>
      </c>
      <c r="B249" s="313" t="s">
        <v>640</v>
      </c>
      <c r="C249" s="1434"/>
      <c r="D249" s="1434">
        <v>3</v>
      </c>
      <c r="E249" s="675" t="e">
        <f t="shared" si="33"/>
        <v>#DIV/0!</v>
      </c>
      <c r="F249" s="814"/>
      <c r="G249" s="814"/>
      <c r="H249" s="675" t="e">
        <f t="shared" si="34"/>
        <v>#DIV/0!</v>
      </c>
      <c r="I249" s="738">
        <f t="shared" si="35"/>
        <v>0</v>
      </c>
      <c r="J249" s="1435">
        <f t="shared" si="36"/>
        <v>3</v>
      </c>
      <c r="K249" s="665" t="e">
        <f t="shared" si="37"/>
        <v>#DIV/0!</v>
      </c>
    </row>
    <row r="250" spans="1:11">
      <c r="A250" s="813" t="s">
        <v>4564</v>
      </c>
      <c r="B250" s="313" t="s">
        <v>4565</v>
      </c>
      <c r="C250" s="1434"/>
      <c r="D250" s="1434">
        <v>12</v>
      </c>
      <c r="E250" s="675" t="e">
        <f t="shared" si="33"/>
        <v>#DIV/0!</v>
      </c>
      <c r="F250" s="814"/>
      <c r="G250" s="814"/>
      <c r="H250" s="675" t="e">
        <f t="shared" si="34"/>
        <v>#DIV/0!</v>
      </c>
      <c r="I250" s="738">
        <f t="shared" si="35"/>
        <v>0</v>
      </c>
      <c r="J250" s="1435">
        <f t="shared" si="36"/>
        <v>12</v>
      </c>
      <c r="K250" s="665" t="e">
        <f t="shared" si="37"/>
        <v>#DIV/0!</v>
      </c>
    </row>
    <row r="251" spans="1:11">
      <c r="A251" s="1436" t="s">
        <v>5221</v>
      </c>
      <c r="B251" s="1311" t="s">
        <v>5222</v>
      </c>
      <c r="C251" s="818"/>
      <c r="D251" s="818">
        <v>7</v>
      </c>
      <c r="E251" s="675" t="e">
        <f t="shared" si="33"/>
        <v>#DIV/0!</v>
      </c>
      <c r="F251" s="1434"/>
      <c r="G251" s="1434"/>
      <c r="H251" s="675" t="e">
        <f t="shared" si="34"/>
        <v>#DIV/0!</v>
      </c>
      <c r="I251" s="738">
        <f t="shared" si="35"/>
        <v>0</v>
      </c>
      <c r="J251" s="1435">
        <f t="shared" si="36"/>
        <v>7</v>
      </c>
      <c r="K251" s="665" t="e">
        <f t="shared" si="37"/>
        <v>#DIV/0!</v>
      </c>
    </row>
    <row r="252" spans="1:11">
      <c r="A252" s="1436" t="s">
        <v>5223</v>
      </c>
      <c r="B252" s="1311" t="s">
        <v>5224</v>
      </c>
      <c r="C252" s="818"/>
      <c r="D252" s="818">
        <v>3</v>
      </c>
      <c r="E252" s="675" t="e">
        <f t="shared" si="33"/>
        <v>#DIV/0!</v>
      </c>
      <c r="F252" s="1434"/>
      <c r="G252" s="1434"/>
      <c r="H252" s="675" t="e">
        <f t="shared" si="34"/>
        <v>#DIV/0!</v>
      </c>
      <c r="I252" s="738">
        <f t="shared" si="35"/>
        <v>0</v>
      </c>
      <c r="J252" s="1435">
        <f t="shared" si="36"/>
        <v>3</v>
      </c>
      <c r="K252" s="665" t="e">
        <f t="shared" si="37"/>
        <v>#DIV/0!</v>
      </c>
    </row>
    <row r="253" spans="1:11">
      <c r="A253" s="1436" t="s">
        <v>7154</v>
      </c>
      <c r="B253" s="1311" t="s">
        <v>7155</v>
      </c>
      <c r="C253" s="818"/>
      <c r="D253" s="818">
        <v>1</v>
      </c>
      <c r="E253" s="675" t="e">
        <f t="shared" si="33"/>
        <v>#DIV/0!</v>
      </c>
      <c r="F253" s="1434"/>
      <c r="G253" s="1434"/>
      <c r="H253" s="675" t="e">
        <f t="shared" si="34"/>
        <v>#DIV/0!</v>
      </c>
      <c r="I253" s="738">
        <f t="shared" si="35"/>
        <v>0</v>
      </c>
      <c r="J253" s="1435">
        <f t="shared" si="36"/>
        <v>1</v>
      </c>
      <c r="K253" s="665" t="e">
        <f t="shared" si="37"/>
        <v>#DIV/0!</v>
      </c>
    </row>
    <row r="254" spans="1:11">
      <c r="A254" s="1436" t="s">
        <v>7156</v>
      </c>
      <c r="B254" s="1311" t="s">
        <v>7157</v>
      </c>
      <c r="C254" s="818"/>
      <c r="D254" s="818">
        <v>1</v>
      </c>
      <c r="E254" s="675" t="e">
        <f t="shared" ref="E254:E264" si="38">SUM(D254/C254*100)</f>
        <v>#DIV/0!</v>
      </c>
      <c r="F254" s="1439"/>
      <c r="G254" s="1439"/>
      <c r="H254" s="675" t="e">
        <f t="shared" ref="H254:H264" si="39">SUM(G254/F254*100)</f>
        <v>#DIV/0!</v>
      </c>
      <c r="I254" s="738">
        <f t="shared" ref="I254:I264" si="40">C254+F254</f>
        <v>0</v>
      </c>
      <c r="J254" s="1440">
        <f t="shared" ref="J254:J264" si="41">D254+G254</f>
        <v>1</v>
      </c>
      <c r="K254" s="665" t="e">
        <f t="shared" ref="K254:K264" si="42">SUM(J254/I254*100)</f>
        <v>#DIV/0!</v>
      </c>
    </row>
    <row r="255" spans="1:11" ht="25.5">
      <c r="A255" s="1436" t="s">
        <v>7158</v>
      </c>
      <c r="B255" s="1311" t="s">
        <v>7159</v>
      </c>
      <c r="C255" s="818"/>
      <c r="D255" s="818">
        <v>1</v>
      </c>
      <c r="E255" s="675" t="e">
        <f t="shared" si="38"/>
        <v>#DIV/0!</v>
      </c>
      <c r="F255" s="1439"/>
      <c r="G255" s="1439"/>
      <c r="H255" s="675" t="e">
        <f t="shared" si="39"/>
        <v>#DIV/0!</v>
      </c>
      <c r="I255" s="738">
        <f t="shared" si="40"/>
        <v>0</v>
      </c>
      <c r="J255" s="1440">
        <f t="shared" si="41"/>
        <v>1</v>
      </c>
      <c r="K255" s="665" t="e">
        <f t="shared" si="42"/>
        <v>#DIV/0!</v>
      </c>
    </row>
    <row r="256" spans="1:11">
      <c r="A256" s="813" t="s">
        <v>310</v>
      </c>
      <c r="B256" s="313" t="s">
        <v>311</v>
      </c>
      <c r="C256" s="814"/>
      <c r="D256" s="814">
        <v>6</v>
      </c>
      <c r="E256" s="675" t="e">
        <f t="shared" si="38"/>
        <v>#DIV/0!</v>
      </c>
      <c r="F256" s="1439"/>
      <c r="G256" s="1439">
        <v>1</v>
      </c>
      <c r="H256" s="675" t="e">
        <f t="shared" si="39"/>
        <v>#DIV/0!</v>
      </c>
      <c r="I256" s="738">
        <f t="shared" si="40"/>
        <v>0</v>
      </c>
      <c r="J256" s="1440">
        <f t="shared" si="41"/>
        <v>7</v>
      </c>
      <c r="K256" s="665" t="e">
        <f t="shared" si="42"/>
        <v>#DIV/0!</v>
      </c>
    </row>
    <row r="257" spans="1:11" ht="25.5">
      <c r="A257" s="1436" t="s">
        <v>7160</v>
      </c>
      <c r="B257" s="1311" t="s">
        <v>7161</v>
      </c>
      <c r="C257" s="818"/>
      <c r="D257" s="818">
        <v>1</v>
      </c>
      <c r="E257" s="675" t="e">
        <f t="shared" si="38"/>
        <v>#DIV/0!</v>
      </c>
      <c r="F257" s="1439"/>
      <c r="G257" s="1439"/>
      <c r="H257" s="675" t="e">
        <f t="shared" si="39"/>
        <v>#DIV/0!</v>
      </c>
      <c r="I257" s="738">
        <f t="shared" si="40"/>
        <v>0</v>
      </c>
      <c r="J257" s="1440">
        <f t="shared" si="41"/>
        <v>1</v>
      </c>
      <c r="K257" s="665" t="e">
        <f t="shared" si="42"/>
        <v>#DIV/0!</v>
      </c>
    </row>
    <row r="258" spans="1:11" ht="25.5">
      <c r="A258" s="1436" t="s">
        <v>4598</v>
      </c>
      <c r="B258" s="313" t="s">
        <v>4599</v>
      </c>
      <c r="C258" s="1439"/>
      <c r="D258" s="1439">
        <v>5</v>
      </c>
      <c r="E258" s="675" t="e">
        <f t="shared" si="38"/>
        <v>#DIV/0!</v>
      </c>
      <c r="F258" s="1439"/>
      <c r="G258" s="1439"/>
      <c r="H258" s="675" t="e">
        <f t="shared" si="39"/>
        <v>#DIV/0!</v>
      </c>
      <c r="I258" s="738">
        <f t="shared" si="40"/>
        <v>0</v>
      </c>
      <c r="J258" s="1440">
        <f t="shared" si="41"/>
        <v>5</v>
      </c>
      <c r="K258" s="665" t="e">
        <f t="shared" si="42"/>
        <v>#DIV/0!</v>
      </c>
    </row>
    <row r="259" spans="1:11">
      <c r="A259" s="1436" t="s">
        <v>4581</v>
      </c>
      <c r="B259" s="313" t="s">
        <v>4582</v>
      </c>
      <c r="C259" s="814"/>
      <c r="D259" s="814">
        <v>1</v>
      </c>
      <c r="E259" s="675" t="e">
        <f t="shared" si="38"/>
        <v>#DIV/0!</v>
      </c>
      <c r="F259" s="1439"/>
      <c r="G259" s="1439"/>
      <c r="H259" s="675" t="e">
        <f t="shared" si="39"/>
        <v>#DIV/0!</v>
      </c>
      <c r="I259" s="738">
        <f t="shared" si="40"/>
        <v>0</v>
      </c>
      <c r="J259" s="1440">
        <f t="shared" si="41"/>
        <v>1</v>
      </c>
      <c r="K259" s="665" t="e">
        <f t="shared" si="42"/>
        <v>#DIV/0!</v>
      </c>
    </row>
    <row r="260" spans="1:11">
      <c r="A260" s="1436" t="s">
        <v>4600</v>
      </c>
      <c r="B260" s="313" t="s">
        <v>4601</v>
      </c>
      <c r="C260" s="814"/>
      <c r="D260" s="814">
        <v>1</v>
      </c>
      <c r="E260" s="675" t="e">
        <f t="shared" si="38"/>
        <v>#DIV/0!</v>
      </c>
      <c r="F260" s="1439"/>
      <c r="G260" s="1439"/>
      <c r="H260" s="675" t="e">
        <f t="shared" si="39"/>
        <v>#DIV/0!</v>
      </c>
      <c r="I260" s="738">
        <f t="shared" si="40"/>
        <v>0</v>
      </c>
      <c r="J260" s="1440">
        <f t="shared" si="41"/>
        <v>1</v>
      </c>
      <c r="K260" s="665" t="e">
        <f t="shared" si="42"/>
        <v>#DIV/0!</v>
      </c>
    </row>
    <row r="261" spans="1:11" ht="25.5">
      <c r="A261" s="1436" t="s">
        <v>7162</v>
      </c>
      <c r="B261" s="1311" t="s">
        <v>7163</v>
      </c>
      <c r="C261" s="818"/>
      <c r="D261" s="818">
        <v>1</v>
      </c>
      <c r="E261" s="675" t="e">
        <f t="shared" si="38"/>
        <v>#DIV/0!</v>
      </c>
      <c r="F261" s="1439"/>
      <c r="G261" s="1439"/>
      <c r="H261" s="675" t="e">
        <f t="shared" si="39"/>
        <v>#DIV/0!</v>
      </c>
      <c r="I261" s="738">
        <f t="shared" si="40"/>
        <v>0</v>
      </c>
      <c r="J261" s="1440">
        <f t="shared" si="41"/>
        <v>1</v>
      </c>
      <c r="K261" s="665" t="e">
        <f t="shared" si="42"/>
        <v>#DIV/0!</v>
      </c>
    </row>
    <row r="262" spans="1:11">
      <c r="A262" s="1436" t="s">
        <v>3533</v>
      </c>
      <c r="B262" s="1311" t="s">
        <v>7164</v>
      </c>
      <c r="C262" s="818"/>
      <c r="D262" s="818">
        <v>3</v>
      </c>
      <c r="E262" s="675" t="e">
        <f t="shared" si="38"/>
        <v>#DIV/0!</v>
      </c>
      <c r="F262" s="1439"/>
      <c r="G262" s="1439"/>
      <c r="H262" s="675" t="e">
        <f t="shared" si="39"/>
        <v>#DIV/0!</v>
      </c>
      <c r="I262" s="738">
        <f t="shared" si="40"/>
        <v>0</v>
      </c>
      <c r="J262" s="1440">
        <f t="shared" si="41"/>
        <v>3</v>
      </c>
      <c r="K262" s="665" t="e">
        <f t="shared" si="42"/>
        <v>#DIV/0!</v>
      </c>
    </row>
    <row r="263" spans="1:11">
      <c r="A263" s="1436" t="s">
        <v>7165</v>
      </c>
      <c r="B263" s="1311" t="s">
        <v>7166</v>
      </c>
      <c r="C263" s="818"/>
      <c r="D263" s="818">
        <v>1</v>
      </c>
      <c r="E263" s="675" t="e">
        <f t="shared" si="38"/>
        <v>#DIV/0!</v>
      </c>
      <c r="F263" s="1439"/>
      <c r="G263" s="1439"/>
      <c r="H263" s="675" t="e">
        <f t="shared" si="39"/>
        <v>#DIV/0!</v>
      </c>
      <c r="I263" s="738">
        <f t="shared" si="40"/>
        <v>0</v>
      </c>
      <c r="J263" s="1440">
        <f t="shared" si="41"/>
        <v>1</v>
      </c>
      <c r="K263" s="665" t="e">
        <f t="shared" si="42"/>
        <v>#DIV/0!</v>
      </c>
    </row>
    <row r="264" spans="1:11" ht="25.5">
      <c r="A264" s="1436" t="s">
        <v>7167</v>
      </c>
      <c r="B264" s="1311" t="s">
        <v>4584</v>
      </c>
      <c r="C264" s="818"/>
      <c r="D264" s="818">
        <v>2</v>
      </c>
      <c r="E264" s="675" t="e">
        <f t="shared" si="38"/>
        <v>#DIV/0!</v>
      </c>
      <c r="F264" s="1439"/>
      <c r="G264" s="1439"/>
      <c r="H264" s="675" t="e">
        <f t="shared" si="39"/>
        <v>#DIV/0!</v>
      </c>
      <c r="I264" s="738">
        <f t="shared" si="40"/>
        <v>0</v>
      </c>
      <c r="J264" s="1440">
        <f t="shared" si="41"/>
        <v>2</v>
      </c>
      <c r="K264" s="665" t="e">
        <f t="shared" si="42"/>
        <v>#DIV/0!</v>
      </c>
    </row>
    <row r="265" spans="1:11">
      <c r="A265" s="1436" t="s">
        <v>1071</v>
      </c>
      <c r="B265" s="1311" t="s">
        <v>7168</v>
      </c>
      <c r="C265" s="818"/>
      <c r="D265" s="818">
        <v>1</v>
      </c>
      <c r="E265" s="675" t="e">
        <f t="shared" si="33"/>
        <v>#DIV/0!</v>
      </c>
      <c r="F265" s="1434"/>
      <c r="G265" s="1434"/>
      <c r="H265" s="675" t="e">
        <f t="shared" si="34"/>
        <v>#DIV/0!</v>
      </c>
      <c r="I265" s="738">
        <f t="shared" si="35"/>
        <v>0</v>
      </c>
      <c r="J265" s="1435">
        <f t="shared" si="36"/>
        <v>1</v>
      </c>
      <c r="K265" s="665" t="e">
        <f t="shared" si="37"/>
        <v>#DIV/0!</v>
      </c>
    </row>
    <row r="266" spans="1:11" ht="25.5">
      <c r="A266" s="1436" t="s">
        <v>4593</v>
      </c>
      <c r="B266" s="313" t="s">
        <v>326</v>
      </c>
      <c r="C266" s="1439"/>
      <c r="D266" s="1439">
        <v>2</v>
      </c>
      <c r="E266" s="675" t="e">
        <f t="shared" si="33"/>
        <v>#DIV/0!</v>
      </c>
      <c r="F266" s="647"/>
      <c r="G266" s="647">
        <v>1</v>
      </c>
      <c r="H266" s="675" t="e">
        <f t="shared" si="34"/>
        <v>#DIV/0!</v>
      </c>
      <c r="I266" s="738">
        <f t="shared" si="35"/>
        <v>0</v>
      </c>
      <c r="J266" s="1440">
        <f t="shared" si="36"/>
        <v>3</v>
      </c>
      <c r="K266" s="665" t="e">
        <f t="shared" si="37"/>
        <v>#DIV/0!</v>
      </c>
    </row>
    <row r="267" spans="1:11" ht="25.5">
      <c r="A267" s="1436" t="s">
        <v>7170</v>
      </c>
      <c r="B267" s="1311" t="s">
        <v>7171</v>
      </c>
      <c r="C267" s="818"/>
      <c r="D267" s="818">
        <v>1</v>
      </c>
      <c r="E267" s="675" t="e">
        <f t="shared" si="33"/>
        <v>#DIV/0!</v>
      </c>
      <c r="F267" s="1439"/>
      <c r="G267" s="1439"/>
      <c r="H267" s="675" t="e">
        <f t="shared" si="34"/>
        <v>#DIV/0!</v>
      </c>
      <c r="I267" s="738">
        <f t="shared" si="35"/>
        <v>0</v>
      </c>
      <c r="J267" s="1440">
        <f t="shared" si="36"/>
        <v>1</v>
      </c>
      <c r="K267" s="665" t="e">
        <f t="shared" si="37"/>
        <v>#DIV/0!</v>
      </c>
    </row>
    <row r="268" spans="1:11" ht="25.5">
      <c r="A268" s="1436" t="s">
        <v>7172</v>
      </c>
      <c r="B268" s="1311" t="s">
        <v>7173</v>
      </c>
      <c r="C268" s="818"/>
      <c r="D268" s="818">
        <v>1</v>
      </c>
      <c r="E268" s="675" t="e">
        <f t="shared" si="33"/>
        <v>#DIV/0!</v>
      </c>
      <c r="F268" s="1439"/>
      <c r="G268" s="1439"/>
      <c r="H268" s="675" t="e">
        <f t="shared" si="34"/>
        <v>#DIV/0!</v>
      </c>
      <c r="I268" s="738">
        <f t="shared" si="35"/>
        <v>0</v>
      </c>
      <c r="J268" s="1440">
        <f t="shared" si="36"/>
        <v>1</v>
      </c>
      <c r="K268" s="665" t="e">
        <f t="shared" si="37"/>
        <v>#DIV/0!</v>
      </c>
    </row>
    <row r="269" spans="1:11" ht="25.5">
      <c r="A269" s="1436" t="s">
        <v>4192</v>
      </c>
      <c r="B269" s="1311" t="s">
        <v>7174</v>
      </c>
      <c r="C269" s="818"/>
      <c r="D269" s="818">
        <v>1</v>
      </c>
      <c r="E269" s="675" t="e">
        <f t="shared" si="33"/>
        <v>#DIV/0!</v>
      </c>
      <c r="F269" s="1439"/>
      <c r="G269" s="1439"/>
      <c r="H269" s="675" t="e">
        <f t="shared" si="34"/>
        <v>#DIV/0!</v>
      </c>
      <c r="I269" s="738">
        <f t="shared" si="35"/>
        <v>0</v>
      </c>
      <c r="J269" s="1440">
        <f t="shared" si="36"/>
        <v>1</v>
      </c>
      <c r="K269" s="665" t="e">
        <f t="shared" si="37"/>
        <v>#DIV/0!</v>
      </c>
    </row>
    <row r="270" spans="1:11" ht="25.5">
      <c r="A270" s="1436" t="s">
        <v>7175</v>
      </c>
      <c r="B270" s="1311" t="s">
        <v>7176</v>
      </c>
      <c r="C270" s="818"/>
      <c r="D270" s="818">
        <v>1</v>
      </c>
      <c r="E270" s="675" t="e">
        <f t="shared" si="33"/>
        <v>#DIV/0!</v>
      </c>
      <c r="F270" s="1439"/>
      <c r="G270" s="1439"/>
      <c r="H270" s="675" t="e">
        <f t="shared" si="34"/>
        <v>#DIV/0!</v>
      </c>
      <c r="I270" s="738">
        <f t="shared" si="35"/>
        <v>0</v>
      </c>
      <c r="J270" s="1440">
        <f t="shared" si="36"/>
        <v>1</v>
      </c>
      <c r="K270" s="665" t="e">
        <f t="shared" si="37"/>
        <v>#DIV/0!</v>
      </c>
    </row>
    <row r="271" spans="1:11" ht="25.5">
      <c r="A271" s="1436" t="s">
        <v>4562</v>
      </c>
      <c r="B271" s="313" t="s">
        <v>4563</v>
      </c>
      <c r="C271" s="1439"/>
      <c r="D271" s="1439"/>
      <c r="E271" s="675" t="e">
        <f t="shared" si="33"/>
        <v>#DIV/0!</v>
      </c>
      <c r="F271" s="814"/>
      <c r="G271" s="814">
        <v>1</v>
      </c>
      <c r="H271" s="675" t="e">
        <f t="shared" si="34"/>
        <v>#DIV/0!</v>
      </c>
      <c r="I271" s="738">
        <f t="shared" si="35"/>
        <v>0</v>
      </c>
      <c r="J271" s="1440">
        <f t="shared" si="36"/>
        <v>1</v>
      </c>
      <c r="K271" s="665" t="e">
        <f t="shared" si="37"/>
        <v>#DIV/0!</v>
      </c>
    </row>
    <row r="272" spans="1:11">
      <c r="A272" s="1436" t="s">
        <v>1844</v>
      </c>
      <c r="B272" s="1311" t="s">
        <v>7177</v>
      </c>
      <c r="C272" s="818"/>
      <c r="D272" s="818"/>
      <c r="E272" s="675" t="e">
        <f t="shared" si="33"/>
        <v>#DIV/0!</v>
      </c>
      <c r="F272" s="1439"/>
      <c r="G272" s="1439">
        <v>1</v>
      </c>
      <c r="H272" s="675" t="e">
        <f t="shared" si="34"/>
        <v>#DIV/0!</v>
      </c>
      <c r="I272" s="738">
        <f t="shared" si="35"/>
        <v>0</v>
      </c>
      <c r="J272" s="1440">
        <f t="shared" si="36"/>
        <v>1</v>
      </c>
      <c r="K272" s="665" t="e">
        <f t="shared" si="37"/>
        <v>#DIV/0!</v>
      </c>
    </row>
    <row r="273" spans="1:11" ht="25.5">
      <c r="A273" s="1436" t="s">
        <v>3058</v>
      </c>
      <c r="B273" s="1311" t="s">
        <v>1610</v>
      </c>
      <c r="C273" s="818"/>
      <c r="D273" s="818"/>
      <c r="E273" s="675" t="e">
        <f t="shared" si="33"/>
        <v>#DIV/0!</v>
      </c>
      <c r="F273" s="1439"/>
      <c r="G273" s="1439">
        <v>6</v>
      </c>
      <c r="H273" s="675" t="e">
        <f t="shared" si="34"/>
        <v>#DIV/0!</v>
      </c>
      <c r="I273" s="738">
        <f t="shared" si="35"/>
        <v>0</v>
      </c>
      <c r="J273" s="1440">
        <f t="shared" si="36"/>
        <v>6</v>
      </c>
      <c r="K273" s="665" t="e">
        <f t="shared" si="37"/>
        <v>#DIV/0!</v>
      </c>
    </row>
    <row r="274" spans="1:11">
      <c r="A274" s="1436"/>
      <c r="B274" s="1311"/>
      <c r="C274" s="818"/>
      <c r="D274" s="818"/>
      <c r="E274" s="675" t="e">
        <f t="shared" si="33"/>
        <v>#DIV/0!</v>
      </c>
      <c r="F274" s="1439"/>
      <c r="G274" s="1439"/>
      <c r="H274" s="675" t="e">
        <f t="shared" si="34"/>
        <v>#DIV/0!</v>
      </c>
      <c r="I274" s="738">
        <f t="shared" si="35"/>
        <v>0</v>
      </c>
      <c r="J274" s="1440">
        <f t="shared" si="36"/>
        <v>0</v>
      </c>
      <c r="K274" s="665" t="e">
        <f t="shared" si="37"/>
        <v>#DIV/0!</v>
      </c>
    </row>
    <row r="275" spans="1:11">
      <c r="A275" s="813"/>
      <c r="B275" s="313"/>
      <c r="C275" s="818"/>
      <c r="D275" s="818"/>
      <c r="E275" s="675" t="e">
        <f t="shared" si="28"/>
        <v>#DIV/0!</v>
      </c>
      <c r="F275" s="646"/>
      <c r="G275" s="646"/>
      <c r="H275" s="675" t="e">
        <f t="shared" si="29"/>
        <v>#DIV/0!</v>
      </c>
      <c r="I275" s="738">
        <f t="shared" si="32"/>
        <v>0</v>
      </c>
      <c r="J275" s="810">
        <f t="shared" si="32"/>
        <v>0</v>
      </c>
      <c r="K275" s="665" t="e">
        <f t="shared" si="30"/>
        <v>#DIV/0!</v>
      </c>
    </row>
    <row r="276" spans="1:11">
      <c r="A276" s="829" t="s">
        <v>4210</v>
      </c>
      <c r="B276" s="830"/>
      <c r="C276" s="831">
        <f>SUM(C95:C275)</f>
        <v>4270</v>
      </c>
      <c r="D276" s="831">
        <f>SUM(D95:D275)</f>
        <v>3818</v>
      </c>
      <c r="E276" s="677">
        <f t="shared" si="28"/>
        <v>89.414519906323193</v>
      </c>
      <c r="F276" s="831">
        <f>SUM(F95:F275)</f>
        <v>30141</v>
      </c>
      <c r="G276" s="831">
        <f>SUM(G95:G275)</f>
        <v>16908</v>
      </c>
      <c r="H276" s="677">
        <f t="shared" si="29"/>
        <v>56.096347168308945</v>
      </c>
      <c r="I276" s="832">
        <f t="shared" si="32"/>
        <v>34411</v>
      </c>
      <c r="J276" s="833">
        <f t="shared" si="32"/>
        <v>20726</v>
      </c>
      <c r="K276" s="665">
        <f t="shared" si="30"/>
        <v>60.230740170294382</v>
      </c>
    </row>
    <row r="277" spans="1:11" ht="11.25" customHeight="1">
      <c r="A277" s="1895" t="s">
        <v>4211</v>
      </c>
      <c r="B277" s="1896"/>
      <c r="C277" s="1903"/>
      <c r="D277" s="1903"/>
      <c r="E277" s="1903"/>
      <c r="F277" s="1903"/>
      <c r="G277" s="1903"/>
      <c r="H277" s="1903"/>
      <c r="I277" s="1903"/>
      <c r="J277" s="1903"/>
      <c r="K277" s="800"/>
    </row>
    <row r="278" spans="1:11" ht="10.5" customHeight="1">
      <c r="A278" s="827"/>
      <c r="B278" s="834" t="s">
        <v>4213</v>
      </c>
      <c r="C278" s="814"/>
      <c r="D278" s="814"/>
      <c r="E278" s="675" t="e">
        <f t="shared" si="28"/>
        <v>#DIV/0!</v>
      </c>
      <c r="F278" s="818"/>
      <c r="G278" s="818"/>
      <c r="H278" s="675" t="e">
        <f t="shared" ref="H278:H292" si="43">SUM(G278/F278*100)</f>
        <v>#DIV/0!</v>
      </c>
      <c r="I278" s="738">
        <f t="shared" ref="I278:J292" si="44">C278+F278</f>
        <v>0</v>
      </c>
      <c r="J278" s="810">
        <f t="shared" si="44"/>
        <v>0</v>
      </c>
      <c r="K278" s="665" t="e">
        <f t="shared" ref="K278:K292" si="45">SUM(J278/I278*100)</f>
        <v>#DIV/0!</v>
      </c>
    </row>
    <row r="279" spans="1:11" ht="11.25" customHeight="1">
      <c r="A279" s="835" t="s">
        <v>4211</v>
      </c>
      <c r="B279" s="834" t="s">
        <v>4215</v>
      </c>
      <c r="C279" s="814"/>
      <c r="D279" s="814"/>
      <c r="E279" s="675" t="e">
        <f t="shared" si="28"/>
        <v>#DIV/0!</v>
      </c>
      <c r="F279" s="818"/>
      <c r="G279" s="818"/>
      <c r="H279" s="675" t="e">
        <f t="shared" si="43"/>
        <v>#DIV/0!</v>
      </c>
      <c r="I279" s="738">
        <f t="shared" si="44"/>
        <v>0</v>
      </c>
      <c r="J279" s="810">
        <f t="shared" si="44"/>
        <v>0</v>
      </c>
      <c r="K279" s="665" t="e">
        <f t="shared" si="45"/>
        <v>#DIV/0!</v>
      </c>
    </row>
    <row r="280" spans="1:11" ht="11.25" customHeight="1">
      <c r="A280" s="827" t="s">
        <v>4212</v>
      </c>
      <c r="B280" s="834" t="s">
        <v>4217</v>
      </c>
      <c r="C280" s="814"/>
      <c r="D280" s="814"/>
      <c r="E280" s="675" t="e">
        <f t="shared" si="28"/>
        <v>#DIV/0!</v>
      </c>
      <c r="F280" s="818"/>
      <c r="G280" s="818"/>
      <c r="H280" s="675" t="e">
        <f t="shared" si="43"/>
        <v>#DIV/0!</v>
      </c>
      <c r="I280" s="738">
        <f t="shared" si="44"/>
        <v>0</v>
      </c>
      <c r="J280" s="810">
        <f t="shared" si="44"/>
        <v>0</v>
      </c>
      <c r="K280" s="665" t="e">
        <f t="shared" si="45"/>
        <v>#DIV/0!</v>
      </c>
    </row>
    <row r="281" spans="1:11" ht="11.25" customHeight="1">
      <c r="A281" s="827" t="s">
        <v>4214</v>
      </c>
      <c r="B281" s="834" t="s">
        <v>4218</v>
      </c>
      <c r="C281" s="814"/>
      <c r="D281" s="814"/>
      <c r="E281" s="675" t="e">
        <f t="shared" si="28"/>
        <v>#DIV/0!</v>
      </c>
      <c r="F281" s="818"/>
      <c r="G281" s="818"/>
      <c r="H281" s="675" t="e">
        <f t="shared" si="43"/>
        <v>#DIV/0!</v>
      </c>
      <c r="I281" s="738">
        <f t="shared" si="44"/>
        <v>0</v>
      </c>
      <c r="J281" s="810">
        <f t="shared" si="44"/>
        <v>0</v>
      </c>
      <c r="K281" s="665" t="e">
        <f t="shared" si="45"/>
        <v>#DIV/0!</v>
      </c>
    </row>
    <row r="282" spans="1:11" ht="11.25" customHeight="1">
      <c r="A282" s="827" t="s">
        <v>4216</v>
      </c>
      <c r="B282" s="834" t="s">
        <v>4220</v>
      </c>
      <c r="C282" s="814"/>
      <c r="D282" s="814"/>
      <c r="E282" s="675" t="e">
        <f t="shared" si="28"/>
        <v>#DIV/0!</v>
      </c>
      <c r="F282" s="818"/>
      <c r="G282" s="818"/>
      <c r="H282" s="675" t="e">
        <f t="shared" si="43"/>
        <v>#DIV/0!</v>
      </c>
      <c r="I282" s="738">
        <f t="shared" si="44"/>
        <v>0</v>
      </c>
      <c r="J282" s="810">
        <f t="shared" si="44"/>
        <v>0</v>
      </c>
      <c r="K282" s="665" t="e">
        <f t="shared" si="45"/>
        <v>#DIV/0!</v>
      </c>
    </row>
    <row r="283" spans="1:11" ht="11.25" customHeight="1">
      <c r="A283" s="827" t="s">
        <v>819</v>
      </c>
      <c r="B283" s="834" t="s">
        <v>4222</v>
      </c>
      <c r="C283" s="814"/>
      <c r="D283" s="814"/>
      <c r="E283" s="675" t="e">
        <f t="shared" si="28"/>
        <v>#DIV/0!</v>
      </c>
      <c r="F283" s="818"/>
      <c r="G283" s="818"/>
      <c r="H283" s="675" t="e">
        <f t="shared" si="43"/>
        <v>#DIV/0!</v>
      </c>
      <c r="I283" s="738">
        <f t="shared" si="44"/>
        <v>0</v>
      </c>
      <c r="J283" s="810">
        <f t="shared" si="44"/>
        <v>0</v>
      </c>
      <c r="K283" s="665" t="e">
        <f t="shared" si="45"/>
        <v>#DIV/0!</v>
      </c>
    </row>
    <row r="284" spans="1:11" ht="24.75" customHeight="1">
      <c r="A284" s="827" t="s">
        <v>4219</v>
      </c>
      <c r="B284" s="834" t="s">
        <v>4224</v>
      </c>
      <c r="C284" s="814"/>
      <c r="D284" s="814"/>
      <c r="E284" s="675" t="e">
        <f t="shared" si="28"/>
        <v>#DIV/0!</v>
      </c>
      <c r="F284" s="818"/>
      <c r="G284" s="818"/>
      <c r="H284" s="675" t="e">
        <f t="shared" si="43"/>
        <v>#DIV/0!</v>
      </c>
      <c r="I284" s="738">
        <f t="shared" si="44"/>
        <v>0</v>
      </c>
      <c r="J284" s="810">
        <f t="shared" si="44"/>
        <v>0</v>
      </c>
      <c r="K284" s="665" t="e">
        <f t="shared" si="45"/>
        <v>#DIV/0!</v>
      </c>
    </row>
    <row r="285" spans="1:11" ht="9.75" customHeight="1">
      <c r="A285" s="827" t="s">
        <v>4221</v>
      </c>
      <c r="B285" s="834" t="s">
        <v>570</v>
      </c>
      <c r="C285" s="814"/>
      <c r="D285" s="814"/>
      <c r="E285" s="675" t="e">
        <f t="shared" si="28"/>
        <v>#DIV/0!</v>
      </c>
      <c r="F285" s="818"/>
      <c r="G285" s="818"/>
      <c r="H285" s="675" t="e">
        <f t="shared" si="43"/>
        <v>#DIV/0!</v>
      </c>
      <c r="I285" s="738">
        <f t="shared" si="44"/>
        <v>0</v>
      </c>
      <c r="J285" s="810">
        <f t="shared" si="44"/>
        <v>0</v>
      </c>
      <c r="K285" s="665" t="e">
        <f t="shared" si="45"/>
        <v>#DIV/0!</v>
      </c>
    </row>
    <row r="286" spans="1:11" ht="12.75" customHeight="1">
      <c r="A286" s="827" t="s">
        <v>4223</v>
      </c>
      <c r="B286" s="834" t="s">
        <v>572</v>
      </c>
      <c r="C286" s="814"/>
      <c r="D286" s="814"/>
      <c r="E286" s="675" t="e">
        <f t="shared" si="28"/>
        <v>#DIV/0!</v>
      </c>
      <c r="F286" s="818"/>
      <c r="G286" s="818"/>
      <c r="H286" s="675" t="e">
        <f t="shared" si="43"/>
        <v>#DIV/0!</v>
      </c>
      <c r="I286" s="738">
        <f t="shared" si="44"/>
        <v>0</v>
      </c>
      <c r="J286" s="810">
        <f t="shared" si="44"/>
        <v>0</v>
      </c>
      <c r="K286" s="665" t="e">
        <f t="shared" si="45"/>
        <v>#DIV/0!</v>
      </c>
    </row>
    <row r="287" spans="1:11" ht="10.5" customHeight="1">
      <c r="A287" s="827" t="s">
        <v>4225</v>
      </c>
      <c r="B287" s="834" t="s">
        <v>2990</v>
      </c>
      <c r="C287" s="814"/>
      <c r="D287" s="814"/>
      <c r="E287" s="675" t="e">
        <f t="shared" si="28"/>
        <v>#DIV/0!</v>
      </c>
      <c r="F287" s="818"/>
      <c r="G287" s="818"/>
      <c r="H287" s="675" t="e">
        <f t="shared" si="43"/>
        <v>#DIV/0!</v>
      </c>
      <c r="I287" s="738">
        <f t="shared" si="44"/>
        <v>0</v>
      </c>
      <c r="J287" s="810">
        <f t="shared" si="44"/>
        <v>0</v>
      </c>
      <c r="K287" s="665" t="e">
        <f t="shared" si="45"/>
        <v>#DIV/0!</v>
      </c>
    </row>
    <row r="288" spans="1:11" ht="15.75" customHeight="1">
      <c r="A288" s="827" t="s">
        <v>571</v>
      </c>
      <c r="B288" s="834" t="s">
        <v>2992</v>
      </c>
      <c r="C288" s="814"/>
      <c r="D288" s="814"/>
      <c r="E288" s="675" t="e">
        <f t="shared" si="28"/>
        <v>#DIV/0!</v>
      </c>
      <c r="F288" s="818"/>
      <c r="G288" s="818"/>
      <c r="H288" s="675" t="e">
        <f t="shared" si="43"/>
        <v>#DIV/0!</v>
      </c>
      <c r="I288" s="738">
        <f t="shared" si="44"/>
        <v>0</v>
      </c>
      <c r="J288" s="810">
        <f t="shared" si="44"/>
        <v>0</v>
      </c>
      <c r="K288" s="665" t="e">
        <f t="shared" si="45"/>
        <v>#DIV/0!</v>
      </c>
    </row>
    <row r="289" spans="1:11" ht="68.25" customHeight="1">
      <c r="A289" s="827" t="s">
        <v>573</v>
      </c>
      <c r="B289" s="834" t="s">
        <v>2994</v>
      </c>
      <c r="C289" s="814"/>
      <c r="D289" s="814"/>
      <c r="E289" s="675" t="e">
        <f t="shared" si="28"/>
        <v>#DIV/0!</v>
      </c>
      <c r="F289" s="818"/>
      <c r="G289" s="818"/>
      <c r="H289" s="675" t="e">
        <f t="shared" si="43"/>
        <v>#DIV/0!</v>
      </c>
      <c r="I289" s="738">
        <f t="shared" si="44"/>
        <v>0</v>
      </c>
      <c r="J289" s="810">
        <f t="shared" si="44"/>
        <v>0</v>
      </c>
      <c r="K289" s="665" t="e">
        <f t="shared" si="45"/>
        <v>#DIV/0!</v>
      </c>
    </row>
    <row r="290" spans="1:11">
      <c r="A290" s="827" t="s">
        <v>2991</v>
      </c>
      <c r="B290" s="836"/>
      <c r="C290" s="817"/>
      <c r="D290" s="817"/>
      <c r="E290" s="675" t="e">
        <f t="shared" si="28"/>
        <v>#DIV/0!</v>
      </c>
      <c r="F290" s="819"/>
      <c r="G290" s="819"/>
      <c r="H290" s="675" t="e">
        <f t="shared" si="43"/>
        <v>#DIV/0!</v>
      </c>
      <c r="I290" s="738">
        <f t="shared" si="44"/>
        <v>0</v>
      </c>
      <c r="J290" s="810">
        <f t="shared" si="44"/>
        <v>0</v>
      </c>
      <c r="K290" s="665" t="e">
        <f t="shared" si="45"/>
        <v>#DIV/0!</v>
      </c>
    </row>
    <row r="291" spans="1:11">
      <c r="A291" s="1904" t="s">
        <v>2995</v>
      </c>
      <c r="B291" s="1905"/>
      <c r="C291" s="837">
        <f>SUM(C278:C290)</f>
        <v>0</v>
      </c>
      <c r="D291" s="837">
        <f>SUM(D278:D290)</f>
        <v>0</v>
      </c>
      <c r="E291" s="677" t="e">
        <f t="shared" si="28"/>
        <v>#DIV/0!</v>
      </c>
      <c r="F291" s="837">
        <f>SUM(F278:F290)</f>
        <v>0</v>
      </c>
      <c r="G291" s="837">
        <f>SUM(G278:G290)</f>
        <v>0</v>
      </c>
      <c r="H291" s="677" t="e">
        <f t="shared" si="43"/>
        <v>#DIV/0!</v>
      </c>
      <c r="I291" s="738">
        <f t="shared" si="44"/>
        <v>0</v>
      </c>
      <c r="J291" s="810">
        <f t="shared" si="44"/>
        <v>0</v>
      </c>
      <c r="K291" s="665" t="e">
        <f t="shared" si="45"/>
        <v>#DIV/0!</v>
      </c>
    </row>
    <row r="292" spans="1:11" ht="30" customHeight="1">
      <c r="A292" s="838" t="s">
        <v>2996</v>
      </c>
      <c r="B292" s="830"/>
      <c r="C292" s="839">
        <f>SUM(C93+C276+C291)</f>
        <v>4444</v>
      </c>
      <c r="D292" s="839">
        <f>SUM(D93+D276+D291)</f>
        <v>3818</v>
      </c>
      <c r="E292" s="677">
        <f t="shared" si="28"/>
        <v>85.913591359135907</v>
      </c>
      <c r="F292" s="839">
        <f>SUM(F93+F276+F291)</f>
        <v>30410</v>
      </c>
      <c r="G292" s="839">
        <f>SUM(G93+G276+G291)</f>
        <v>17049</v>
      </c>
      <c r="H292" s="665">
        <f t="shared" si="43"/>
        <v>56.063794804340674</v>
      </c>
      <c r="I292" s="832">
        <f t="shared" si="44"/>
        <v>34854</v>
      </c>
      <c r="J292" s="833">
        <f t="shared" si="44"/>
        <v>20867</v>
      </c>
      <c r="K292" s="665">
        <f t="shared" si="45"/>
        <v>59.869742353818786</v>
      </c>
    </row>
    <row r="293" spans="1:11" ht="21.75" customHeight="1">
      <c r="A293" s="1906" t="s">
        <v>2997</v>
      </c>
      <c r="B293" s="1906"/>
      <c r="C293" s="1906"/>
      <c r="D293" s="1906"/>
      <c r="E293" s="1906"/>
      <c r="F293" s="1906"/>
      <c r="G293" s="1906"/>
      <c r="H293" s="1906"/>
      <c r="I293" s="1906"/>
      <c r="J293" s="1906"/>
    </row>
    <row r="294" spans="1:11" ht="39.75" customHeight="1">
      <c r="A294" s="1902"/>
      <c r="B294" s="1902"/>
      <c r="C294" s="1902"/>
      <c r="D294" s="1902"/>
      <c r="E294" s="1902"/>
      <c r="F294" s="1902"/>
      <c r="G294" s="1902"/>
      <c r="H294" s="1902"/>
      <c r="I294" s="1902"/>
      <c r="J294" s="1902"/>
    </row>
    <row r="295" spans="1:11" ht="22.5" customHeight="1">
      <c r="A295" s="213"/>
      <c r="B295" s="229"/>
      <c r="C295" s="229"/>
      <c r="D295" s="229"/>
      <c r="E295" s="229"/>
      <c r="F295" s="218"/>
      <c r="G295" s="218"/>
      <c r="H295" s="218"/>
      <c r="I295" s="230"/>
      <c r="J295" s="218"/>
    </row>
    <row r="296" spans="1:11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</row>
  </sheetData>
  <mergeCells count="12">
    <mergeCell ref="C7:E7"/>
    <mergeCell ref="F7:H7"/>
    <mergeCell ref="C2:D2"/>
    <mergeCell ref="A294:J294"/>
    <mergeCell ref="C94:J94"/>
    <mergeCell ref="A277:B277"/>
    <mergeCell ref="C277:J277"/>
    <mergeCell ref="A291:B291"/>
    <mergeCell ref="A293:J293"/>
    <mergeCell ref="I7:K7"/>
    <mergeCell ref="A7:A8"/>
    <mergeCell ref="B7:B8"/>
  </mergeCells>
  <phoneticPr fontId="94" type="noConversion"/>
  <pageMargins left="0.75" right="0.75" top="1" bottom="1" header="0.5" footer="0.5"/>
  <pageSetup paperSize="9"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M144"/>
  <sheetViews>
    <sheetView topLeftCell="A58" workbookViewId="0">
      <selection activeCell="M121" sqref="M121"/>
    </sheetView>
  </sheetViews>
  <sheetFormatPr defaultColWidth="9.140625" defaultRowHeight="12.75"/>
  <cols>
    <col min="1" max="1" width="12.7109375" customWidth="1"/>
    <col min="2" max="2" width="40.5703125" customWidth="1"/>
    <col min="3" max="3" width="10" customWidth="1"/>
    <col min="4" max="4" width="9.5703125" customWidth="1"/>
    <col min="5" max="5" width="10.42578125" customWidth="1"/>
    <col min="6" max="6" width="9" customWidth="1"/>
    <col min="7" max="7" width="9.42578125" customWidth="1"/>
    <col min="8" max="8" width="10.42578125" customWidth="1"/>
    <col min="9" max="9" width="10" customWidth="1"/>
    <col min="10" max="10" width="9.5703125" customWidth="1"/>
    <col min="11" max="11" width="10.28515625" customWidth="1"/>
  </cols>
  <sheetData>
    <row r="1" spans="1:11" ht="15.75">
      <c r="A1" s="4"/>
      <c r="B1" s="5" t="s">
        <v>914</v>
      </c>
      <c r="C1" s="6" t="s">
        <v>691</v>
      </c>
      <c r="D1" s="7"/>
      <c r="E1" s="7"/>
      <c r="F1" s="7"/>
      <c r="G1" s="10"/>
      <c r="H1" s="10"/>
      <c r="I1" s="67"/>
      <c r="J1" s="90"/>
    </row>
    <row r="2" spans="1:11" ht="14.25">
      <c r="A2" s="4"/>
      <c r="B2" s="5" t="s">
        <v>916</v>
      </c>
      <c r="C2" s="1765">
        <v>6113079</v>
      </c>
      <c r="D2" s="1766"/>
      <c r="E2" s="10"/>
      <c r="F2" s="10"/>
      <c r="G2" s="10"/>
      <c r="H2" s="10"/>
      <c r="I2" s="67"/>
      <c r="J2" s="90"/>
    </row>
    <row r="3" spans="1:11">
      <c r="A3" s="4"/>
      <c r="B3" s="5"/>
      <c r="C3" s="354" t="s">
        <v>365</v>
      </c>
      <c r="D3" s="10"/>
      <c r="E3" s="10"/>
      <c r="F3" s="10"/>
      <c r="G3" s="10"/>
      <c r="H3" s="10"/>
      <c r="I3" s="67"/>
      <c r="J3" s="90"/>
    </row>
    <row r="4" spans="1:11" ht="14.25">
      <c r="A4" s="4"/>
      <c r="B4" s="5" t="s">
        <v>918</v>
      </c>
      <c r="C4" s="69" t="s">
        <v>904</v>
      </c>
      <c r="D4" s="12"/>
      <c r="E4" s="12"/>
      <c r="F4" s="12"/>
      <c r="G4" s="12"/>
      <c r="H4" s="12"/>
      <c r="I4" s="13"/>
      <c r="J4" s="90"/>
    </row>
    <row r="5" spans="1:11" ht="15.75">
      <c r="A5" s="4"/>
      <c r="B5" s="5" t="s">
        <v>692</v>
      </c>
      <c r="C5" s="87" t="s">
        <v>359</v>
      </c>
      <c r="D5" s="88"/>
      <c r="E5" s="88"/>
      <c r="F5" s="88"/>
      <c r="G5" s="12"/>
      <c r="H5" s="12"/>
      <c r="I5" s="13"/>
      <c r="J5" s="90"/>
    </row>
    <row r="6" spans="1:11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1" ht="12.75" customHeight="1">
      <c r="A7" s="1769" t="s">
        <v>31</v>
      </c>
      <c r="B7" s="1769" t="s">
        <v>32</v>
      </c>
      <c r="C7" s="1899" t="s">
        <v>696</v>
      </c>
      <c r="D7" s="1900"/>
      <c r="E7" s="1901"/>
      <c r="F7" s="1899" t="s">
        <v>697</v>
      </c>
      <c r="G7" s="1900"/>
      <c r="H7" s="1901"/>
      <c r="I7" s="1907" t="s">
        <v>3906</v>
      </c>
      <c r="J7" s="1908"/>
      <c r="K7" s="1909"/>
    </row>
    <row r="8" spans="1:11" ht="42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17.2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736"/>
    </row>
    <row r="10" spans="1:11" ht="17.25" customHeight="1">
      <c r="A10" s="316"/>
      <c r="B10" s="792"/>
      <c r="C10" s="673"/>
      <c r="D10" s="673"/>
      <c r="E10" s="673"/>
      <c r="F10" s="842"/>
      <c r="G10" s="842"/>
      <c r="H10" s="842"/>
      <c r="I10" s="648">
        <f>C10+F10</f>
        <v>0</v>
      </c>
      <c r="J10" s="648">
        <f>D10+G10</f>
        <v>0</v>
      </c>
      <c r="K10" s="650"/>
    </row>
    <row r="11" spans="1:11" ht="17.25" customHeight="1">
      <c r="A11" s="316"/>
      <c r="B11" s="763" t="s">
        <v>80</v>
      </c>
      <c r="C11" s="1894"/>
      <c r="D11" s="1894"/>
      <c r="E11" s="1894"/>
      <c r="F11" s="1894"/>
      <c r="G11" s="1894"/>
      <c r="H11" s="1894"/>
      <c r="I11" s="1894"/>
      <c r="J11" s="1898"/>
      <c r="K11" s="650"/>
    </row>
    <row r="12" spans="1:11" ht="29.25" customHeight="1">
      <c r="A12" s="316" t="s">
        <v>2498</v>
      </c>
      <c r="B12" s="649" t="s">
        <v>1342</v>
      </c>
      <c r="C12" s="646">
        <v>17</v>
      </c>
      <c r="D12" s="646"/>
      <c r="E12" s="675">
        <f>SUM(D12/C12*100)</f>
        <v>0</v>
      </c>
      <c r="F12" s="647">
        <v>6</v>
      </c>
      <c r="G12" s="647"/>
      <c r="H12" s="675">
        <f>SUM(G12/F12*100)</f>
        <v>0</v>
      </c>
      <c r="I12" s="648">
        <f t="shared" ref="I12:I43" si="0">C12+F12</f>
        <v>23</v>
      </c>
      <c r="J12" s="648">
        <f t="shared" ref="J12:J43" si="1">D12+G12</f>
        <v>0</v>
      </c>
      <c r="K12" s="677">
        <f>SUM(J12/I12*100)</f>
        <v>0</v>
      </c>
    </row>
    <row r="13" spans="1:11">
      <c r="A13" s="312" t="s">
        <v>1343</v>
      </c>
      <c r="B13" s="313" t="s">
        <v>1344</v>
      </c>
      <c r="C13" s="646">
        <v>322</v>
      </c>
      <c r="D13" s="646">
        <v>36</v>
      </c>
      <c r="E13" s="675">
        <f t="shared" ref="E13:E76" si="2">SUM(D13/C13*100)</f>
        <v>11.180124223602485</v>
      </c>
      <c r="F13" s="647">
        <v>81</v>
      </c>
      <c r="G13" s="647">
        <v>1</v>
      </c>
      <c r="H13" s="675">
        <f t="shared" ref="H13:H76" si="3">SUM(G13/F13*100)</f>
        <v>1.2345679012345678</v>
      </c>
      <c r="I13" s="648">
        <f t="shared" si="0"/>
        <v>403</v>
      </c>
      <c r="J13" s="648">
        <f t="shared" si="1"/>
        <v>37</v>
      </c>
      <c r="K13" s="677">
        <f t="shared" ref="K13:K76" si="4">SUM(J13/I13*100)</f>
        <v>9.1811414392059554</v>
      </c>
    </row>
    <row r="14" spans="1:11">
      <c r="A14" s="312" t="s">
        <v>4242</v>
      </c>
      <c r="B14" s="313" t="s">
        <v>4243</v>
      </c>
      <c r="C14" s="646">
        <v>438</v>
      </c>
      <c r="D14" s="646">
        <v>291</v>
      </c>
      <c r="E14" s="675">
        <f t="shared" si="2"/>
        <v>66.438356164383563</v>
      </c>
      <c r="F14" s="647">
        <v>127</v>
      </c>
      <c r="G14" s="647">
        <v>112</v>
      </c>
      <c r="H14" s="675">
        <f t="shared" si="3"/>
        <v>88.188976377952756</v>
      </c>
      <c r="I14" s="648">
        <f t="shared" si="0"/>
        <v>565</v>
      </c>
      <c r="J14" s="648">
        <f t="shared" si="1"/>
        <v>403</v>
      </c>
      <c r="K14" s="677">
        <f t="shared" si="4"/>
        <v>71.327433628318587</v>
      </c>
    </row>
    <row r="15" spans="1:11">
      <c r="A15" s="312" t="s">
        <v>1345</v>
      </c>
      <c r="B15" s="313" t="s">
        <v>1346</v>
      </c>
      <c r="C15" s="646">
        <v>10</v>
      </c>
      <c r="D15" s="646">
        <v>3</v>
      </c>
      <c r="E15" s="675">
        <f t="shared" si="2"/>
        <v>30</v>
      </c>
      <c r="F15" s="647">
        <v>10</v>
      </c>
      <c r="G15" s="647">
        <v>2</v>
      </c>
      <c r="H15" s="675">
        <f t="shared" si="3"/>
        <v>20</v>
      </c>
      <c r="I15" s="648">
        <f t="shared" si="0"/>
        <v>20</v>
      </c>
      <c r="J15" s="648">
        <f t="shared" si="1"/>
        <v>5</v>
      </c>
      <c r="K15" s="677">
        <f t="shared" si="4"/>
        <v>25</v>
      </c>
    </row>
    <row r="16" spans="1:11">
      <c r="A16" s="316" t="s">
        <v>3579</v>
      </c>
      <c r="B16" s="313" t="s">
        <v>1347</v>
      </c>
      <c r="C16" s="646">
        <v>201</v>
      </c>
      <c r="D16" s="646">
        <v>63</v>
      </c>
      <c r="E16" s="675">
        <f t="shared" si="2"/>
        <v>31.343283582089555</v>
      </c>
      <c r="F16" s="647">
        <v>199</v>
      </c>
      <c r="G16" s="647"/>
      <c r="H16" s="675">
        <f t="shared" si="3"/>
        <v>0</v>
      </c>
      <c r="I16" s="648">
        <f t="shared" si="0"/>
        <v>400</v>
      </c>
      <c r="J16" s="648">
        <f t="shared" si="1"/>
        <v>63</v>
      </c>
      <c r="K16" s="677">
        <f t="shared" si="4"/>
        <v>15.75</v>
      </c>
    </row>
    <row r="17" spans="1:13">
      <c r="A17" s="312" t="s">
        <v>2799</v>
      </c>
      <c r="B17" s="313" t="s">
        <v>2800</v>
      </c>
      <c r="C17" s="646">
        <v>3</v>
      </c>
      <c r="D17" s="646">
        <v>3</v>
      </c>
      <c r="E17" s="675">
        <f t="shared" si="2"/>
        <v>100</v>
      </c>
      <c r="F17" s="647">
        <v>2</v>
      </c>
      <c r="G17" s="647">
        <v>2</v>
      </c>
      <c r="H17" s="675">
        <f t="shared" si="3"/>
        <v>100</v>
      </c>
      <c r="I17" s="648">
        <f t="shared" si="0"/>
        <v>5</v>
      </c>
      <c r="J17" s="648">
        <f t="shared" si="1"/>
        <v>5</v>
      </c>
      <c r="K17" s="677">
        <f t="shared" si="4"/>
        <v>100</v>
      </c>
    </row>
    <row r="18" spans="1:13">
      <c r="A18" s="312" t="s">
        <v>1956</v>
      </c>
      <c r="B18" s="313" t="s">
        <v>1957</v>
      </c>
      <c r="C18" s="646"/>
      <c r="D18" s="646"/>
      <c r="E18" s="675" t="e">
        <f t="shared" si="2"/>
        <v>#DIV/0!</v>
      </c>
      <c r="F18" s="647">
        <v>2</v>
      </c>
      <c r="G18" s="647"/>
      <c r="H18" s="675">
        <f t="shared" si="3"/>
        <v>0</v>
      </c>
      <c r="I18" s="648">
        <f t="shared" si="0"/>
        <v>2</v>
      </c>
      <c r="J18" s="648">
        <f t="shared" si="1"/>
        <v>0</v>
      </c>
      <c r="K18" s="677">
        <f t="shared" si="4"/>
        <v>0</v>
      </c>
    </row>
    <row r="19" spans="1:13">
      <c r="A19" s="312" t="s">
        <v>2512</v>
      </c>
      <c r="B19" s="313" t="s">
        <v>2513</v>
      </c>
      <c r="C19" s="646">
        <v>31</v>
      </c>
      <c r="D19" s="646">
        <v>20</v>
      </c>
      <c r="E19" s="675">
        <f t="shared" si="2"/>
        <v>64.516129032258064</v>
      </c>
      <c r="F19" s="647">
        <v>1</v>
      </c>
      <c r="G19" s="647"/>
      <c r="H19" s="675">
        <f t="shared" si="3"/>
        <v>0</v>
      </c>
      <c r="I19" s="648">
        <f t="shared" si="0"/>
        <v>32</v>
      </c>
      <c r="J19" s="648">
        <f t="shared" si="1"/>
        <v>20</v>
      </c>
      <c r="K19" s="677">
        <f t="shared" si="4"/>
        <v>62.5</v>
      </c>
    </row>
    <row r="20" spans="1:13">
      <c r="A20" s="312" t="s">
        <v>2514</v>
      </c>
      <c r="B20" s="313" t="s">
        <v>2515</v>
      </c>
      <c r="C20" s="646">
        <v>139</v>
      </c>
      <c r="D20" s="646">
        <v>56</v>
      </c>
      <c r="E20" s="675">
        <f t="shared" si="2"/>
        <v>40.28776978417266</v>
      </c>
      <c r="F20" s="647">
        <v>1</v>
      </c>
      <c r="G20" s="647">
        <v>3</v>
      </c>
      <c r="H20" s="675">
        <f t="shared" si="3"/>
        <v>300</v>
      </c>
      <c r="I20" s="648">
        <f t="shared" si="0"/>
        <v>140</v>
      </c>
      <c r="J20" s="648">
        <f t="shared" si="1"/>
        <v>59</v>
      </c>
      <c r="K20" s="677">
        <f t="shared" si="4"/>
        <v>42.142857142857146</v>
      </c>
    </row>
    <row r="21" spans="1:13">
      <c r="A21" s="312" t="s">
        <v>2500</v>
      </c>
      <c r="B21" s="313" t="s">
        <v>2501</v>
      </c>
      <c r="C21" s="646"/>
      <c r="D21" s="646"/>
      <c r="E21" s="675" t="e">
        <f t="shared" si="2"/>
        <v>#DIV/0!</v>
      </c>
      <c r="F21" s="647">
        <v>36</v>
      </c>
      <c r="G21" s="647">
        <v>29</v>
      </c>
      <c r="H21" s="675">
        <f t="shared" si="3"/>
        <v>80.555555555555557</v>
      </c>
      <c r="I21" s="648">
        <f t="shared" si="0"/>
        <v>36</v>
      </c>
      <c r="J21" s="648">
        <f t="shared" si="1"/>
        <v>29</v>
      </c>
      <c r="K21" s="677">
        <f t="shared" si="4"/>
        <v>80.555555555555557</v>
      </c>
    </row>
    <row r="22" spans="1:13" ht="25.5">
      <c r="A22" s="312" t="s">
        <v>1854</v>
      </c>
      <c r="B22" s="313" t="s">
        <v>4525</v>
      </c>
      <c r="C22" s="646">
        <v>115</v>
      </c>
      <c r="D22" s="646">
        <v>79</v>
      </c>
      <c r="E22" s="675">
        <f t="shared" si="2"/>
        <v>68.695652173913047</v>
      </c>
      <c r="F22" s="647">
        <v>3349</v>
      </c>
      <c r="G22" s="647">
        <v>2369</v>
      </c>
      <c r="H22" s="675">
        <f t="shared" si="3"/>
        <v>70.737533592117046</v>
      </c>
      <c r="I22" s="648">
        <f t="shared" si="0"/>
        <v>3464</v>
      </c>
      <c r="J22" s="648">
        <f t="shared" si="1"/>
        <v>2448</v>
      </c>
      <c r="K22" s="677">
        <f t="shared" si="4"/>
        <v>70.669745958429559</v>
      </c>
    </row>
    <row r="23" spans="1:13">
      <c r="A23" s="312" t="s">
        <v>1856</v>
      </c>
      <c r="B23" s="313" t="s">
        <v>3537</v>
      </c>
      <c r="C23" s="646">
        <v>2</v>
      </c>
      <c r="D23" s="646">
        <v>6</v>
      </c>
      <c r="E23" s="675">
        <f t="shared" si="2"/>
        <v>300</v>
      </c>
      <c r="F23" s="647">
        <v>177</v>
      </c>
      <c r="G23" s="647">
        <v>274</v>
      </c>
      <c r="H23" s="675">
        <f t="shared" si="3"/>
        <v>154.80225988700565</v>
      </c>
      <c r="I23" s="648">
        <f t="shared" si="0"/>
        <v>179</v>
      </c>
      <c r="J23" s="648">
        <f t="shared" si="1"/>
        <v>280</v>
      </c>
      <c r="K23" s="677">
        <f t="shared" si="4"/>
        <v>156.42458100558659</v>
      </c>
    </row>
    <row r="24" spans="1:13" ht="25.5">
      <c r="A24" s="312" t="s">
        <v>1961</v>
      </c>
      <c r="B24" s="313" t="s">
        <v>1348</v>
      </c>
      <c r="C24" s="646">
        <v>32</v>
      </c>
      <c r="D24" s="646"/>
      <c r="E24" s="675">
        <f t="shared" si="2"/>
        <v>0</v>
      </c>
      <c r="F24" s="647">
        <v>714</v>
      </c>
      <c r="G24" s="647">
        <v>101</v>
      </c>
      <c r="H24" s="675">
        <f t="shared" si="3"/>
        <v>14.145658263305322</v>
      </c>
      <c r="I24" s="648">
        <f t="shared" si="0"/>
        <v>746</v>
      </c>
      <c r="J24" s="648">
        <f t="shared" si="1"/>
        <v>101</v>
      </c>
      <c r="K24" s="677">
        <f t="shared" si="4"/>
        <v>13.53887399463807</v>
      </c>
    </row>
    <row r="25" spans="1:13" ht="25.5">
      <c r="A25" s="312" t="s">
        <v>849</v>
      </c>
      <c r="B25" s="313" t="s">
        <v>1349</v>
      </c>
      <c r="C25" s="646">
        <v>1</v>
      </c>
      <c r="D25" s="646"/>
      <c r="E25" s="675">
        <f t="shared" si="2"/>
        <v>0</v>
      </c>
      <c r="F25" s="647">
        <v>1056</v>
      </c>
      <c r="G25" s="647">
        <v>508</v>
      </c>
      <c r="H25" s="675">
        <f t="shared" si="3"/>
        <v>48.106060606060609</v>
      </c>
      <c r="I25" s="648">
        <f t="shared" si="0"/>
        <v>1057</v>
      </c>
      <c r="J25" s="648">
        <f t="shared" si="1"/>
        <v>508</v>
      </c>
      <c r="K25" s="677">
        <f t="shared" si="4"/>
        <v>48.060548722800377</v>
      </c>
    </row>
    <row r="26" spans="1:13" ht="25.5">
      <c r="A26" s="312" t="s">
        <v>1645</v>
      </c>
      <c r="B26" s="313" t="s">
        <v>1964</v>
      </c>
      <c r="C26" s="646">
        <v>79</v>
      </c>
      <c r="D26" s="646">
        <v>38</v>
      </c>
      <c r="E26" s="675">
        <f t="shared" si="2"/>
        <v>48.101265822784811</v>
      </c>
      <c r="F26" s="647">
        <v>185</v>
      </c>
      <c r="G26" s="647">
        <v>6</v>
      </c>
      <c r="H26" s="675">
        <f t="shared" si="3"/>
        <v>3.2432432432432434</v>
      </c>
      <c r="I26" s="648">
        <f t="shared" si="0"/>
        <v>264</v>
      </c>
      <c r="J26" s="648">
        <f t="shared" si="1"/>
        <v>44</v>
      </c>
      <c r="K26" s="677">
        <f t="shared" si="4"/>
        <v>16.666666666666664</v>
      </c>
    </row>
    <row r="27" spans="1:13" ht="25.5">
      <c r="A27" s="312" t="s">
        <v>1954</v>
      </c>
      <c r="B27" s="313" t="s">
        <v>1965</v>
      </c>
      <c r="C27" s="646">
        <v>39</v>
      </c>
      <c r="D27" s="646">
        <v>25</v>
      </c>
      <c r="E27" s="675">
        <f t="shared" si="2"/>
        <v>64.102564102564102</v>
      </c>
      <c r="F27" s="647">
        <v>9</v>
      </c>
      <c r="G27" s="647">
        <v>5</v>
      </c>
      <c r="H27" s="675">
        <f t="shared" si="3"/>
        <v>55.555555555555557</v>
      </c>
      <c r="I27" s="648">
        <f t="shared" si="0"/>
        <v>48</v>
      </c>
      <c r="J27" s="648">
        <f t="shared" si="1"/>
        <v>30</v>
      </c>
      <c r="K27" s="677">
        <f t="shared" si="4"/>
        <v>62.5</v>
      </c>
      <c r="M27" s="100"/>
    </row>
    <row r="28" spans="1:13" ht="25.5">
      <c r="A28" s="312" t="s">
        <v>4186</v>
      </c>
      <c r="B28" s="313" t="s">
        <v>4187</v>
      </c>
      <c r="C28" s="646">
        <v>126</v>
      </c>
      <c r="D28" s="646">
        <v>186</v>
      </c>
      <c r="E28" s="675">
        <f t="shared" si="2"/>
        <v>147.61904761904762</v>
      </c>
      <c r="F28" s="647">
        <v>469</v>
      </c>
      <c r="G28" s="647">
        <v>664</v>
      </c>
      <c r="H28" s="675">
        <f t="shared" si="3"/>
        <v>141.57782515991471</v>
      </c>
      <c r="I28" s="648">
        <f t="shared" si="0"/>
        <v>595</v>
      </c>
      <c r="J28" s="648">
        <f t="shared" si="1"/>
        <v>850</v>
      </c>
      <c r="K28" s="677">
        <f t="shared" si="4"/>
        <v>142.85714285714286</v>
      </c>
    </row>
    <row r="29" spans="1:13" ht="25.5">
      <c r="A29" s="312" t="s">
        <v>1649</v>
      </c>
      <c r="B29" s="313" t="s">
        <v>1394</v>
      </c>
      <c r="C29" s="646">
        <v>753</v>
      </c>
      <c r="D29" s="646">
        <v>994</v>
      </c>
      <c r="E29" s="675">
        <f t="shared" si="2"/>
        <v>132.00531208499336</v>
      </c>
      <c r="F29" s="647">
        <v>1771</v>
      </c>
      <c r="G29" s="647">
        <v>1219</v>
      </c>
      <c r="H29" s="675">
        <f t="shared" si="3"/>
        <v>68.831168831168839</v>
      </c>
      <c r="I29" s="648">
        <f t="shared" si="0"/>
        <v>2524</v>
      </c>
      <c r="J29" s="648">
        <f t="shared" si="1"/>
        <v>2213</v>
      </c>
      <c r="K29" s="677">
        <f t="shared" si="4"/>
        <v>87.678288431061802</v>
      </c>
    </row>
    <row r="30" spans="1:13" ht="25.5">
      <c r="A30" s="312" t="s">
        <v>525</v>
      </c>
      <c r="B30" s="313" t="s">
        <v>526</v>
      </c>
      <c r="C30" s="646">
        <v>757</v>
      </c>
      <c r="D30" s="646">
        <v>1016</v>
      </c>
      <c r="E30" s="675">
        <f t="shared" si="2"/>
        <v>134.21400264200793</v>
      </c>
      <c r="F30" s="647">
        <v>1770</v>
      </c>
      <c r="G30" s="647">
        <v>1241</v>
      </c>
      <c r="H30" s="675">
        <f t="shared" si="3"/>
        <v>70.112994350282491</v>
      </c>
      <c r="I30" s="648">
        <f t="shared" si="0"/>
        <v>2527</v>
      </c>
      <c r="J30" s="648">
        <f t="shared" si="1"/>
        <v>2257</v>
      </c>
      <c r="K30" s="677">
        <f t="shared" si="4"/>
        <v>89.315393747526713</v>
      </c>
    </row>
    <row r="31" spans="1:13" ht="38.25">
      <c r="A31" s="312" t="s">
        <v>527</v>
      </c>
      <c r="B31" s="313" t="s">
        <v>528</v>
      </c>
      <c r="C31" s="646">
        <v>57</v>
      </c>
      <c r="D31" s="646">
        <v>57</v>
      </c>
      <c r="E31" s="675">
        <f t="shared" si="2"/>
        <v>100</v>
      </c>
      <c r="F31" s="647">
        <v>165</v>
      </c>
      <c r="G31" s="647">
        <v>47</v>
      </c>
      <c r="H31" s="675">
        <f t="shared" si="3"/>
        <v>28.484848484848484</v>
      </c>
      <c r="I31" s="648">
        <f t="shared" si="0"/>
        <v>222</v>
      </c>
      <c r="J31" s="648">
        <f t="shared" si="1"/>
        <v>104</v>
      </c>
      <c r="K31" s="677">
        <f t="shared" si="4"/>
        <v>46.846846846846844</v>
      </c>
    </row>
    <row r="32" spans="1:13" ht="25.5">
      <c r="A32" s="312" t="s">
        <v>4263</v>
      </c>
      <c r="B32" s="313" t="s">
        <v>4264</v>
      </c>
      <c r="C32" s="647">
        <v>230</v>
      </c>
      <c r="D32" s="647">
        <v>140</v>
      </c>
      <c r="E32" s="675">
        <f t="shared" si="2"/>
        <v>60.869565217391312</v>
      </c>
      <c r="F32" s="647">
        <v>3</v>
      </c>
      <c r="G32" s="647">
        <v>15</v>
      </c>
      <c r="H32" s="675">
        <f t="shared" si="3"/>
        <v>500</v>
      </c>
      <c r="I32" s="648">
        <f t="shared" si="0"/>
        <v>233</v>
      </c>
      <c r="J32" s="648">
        <f t="shared" si="1"/>
        <v>155</v>
      </c>
      <c r="K32" s="677">
        <f t="shared" si="4"/>
        <v>66.523605150214593</v>
      </c>
    </row>
    <row r="33" spans="1:11">
      <c r="A33" s="316" t="s">
        <v>807</v>
      </c>
      <c r="B33" s="792" t="s">
        <v>808</v>
      </c>
      <c r="C33" s="817">
        <v>2</v>
      </c>
      <c r="D33" s="817"/>
      <c r="E33" s="675">
        <f t="shared" si="2"/>
        <v>0</v>
      </c>
      <c r="F33" s="817">
        <v>25</v>
      </c>
      <c r="G33" s="817"/>
      <c r="H33" s="675">
        <f t="shared" si="3"/>
        <v>0</v>
      </c>
      <c r="I33" s="648">
        <f t="shared" si="0"/>
        <v>27</v>
      </c>
      <c r="J33" s="648">
        <f t="shared" si="1"/>
        <v>0</v>
      </c>
      <c r="K33" s="677">
        <f t="shared" si="4"/>
        <v>0</v>
      </c>
    </row>
    <row r="34" spans="1:11">
      <c r="A34" s="316" t="s">
        <v>2523</v>
      </c>
      <c r="B34" s="792" t="s">
        <v>2524</v>
      </c>
      <c r="C34" s="646">
        <v>6</v>
      </c>
      <c r="D34" s="646"/>
      <c r="E34" s="675">
        <f t="shared" si="2"/>
        <v>0</v>
      </c>
      <c r="F34" s="817"/>
      <c r="G34" s="817">
        <v>89</v>
      </c>
      <c r="H34" s="675" t="e">
        <f t="shared" si="3"/>
        <v>#DIV/0!</v>
      </c>
      <c r="I34" s="648">
        <f t="shared" si="0"/>
        <v>6</v>
      </c>
      <c r="J34" s="648">
        <f t="shared" si="1"/>
        <v>89</v>
      </c>
      <c r="K34" s="677">
        <f t="shared" si="4"/>
        <v>1483.3333333333335</v>
      </c>
    </row>
    <row r="35" spans="1:11">
      <c r="A35" s="316" t="s">
        <v>531</v>
      </c>
      <c r="B35" s="792" t="s">
        <v>1350</v>
      </c>
      <c r="C35" s="646">
        <v>492</v>
      </c>
      <c r="D35" s="646">
        <v>661</v>
      </c>
      <c r="E35" s="675">
        <f t="shared" si="2"/>
        <v>134.34959349593495</v>
      </c>
      <c r="F35" s="817">
        <v>768</v>
      </c>
      <c r="G35" s="817">
        <v>385</v>
      </c>
      <c r="H35" s="675">
        <f t="shared" si="3"/>
        <v>50.130208333333336</v>
      </c>
      <c r="I35" s="648">
        <f t="shared" si="0"/>
        <v>1260</v>
      </c>
      <c r="J35" s="648">
        <f t="shared" si="1"/>
        <v>1046</v>
      </c>
      <c r="K35" s="677">
        <f t="shared" si="4"/>
        <v>83.015873015873026</v>
      </c>
    </row>
    <row r="36" spans="1:11">
      <c r="A36" s="316" t="s">
        <v>2504</v>
      </c>
      <c r="B36" s="792" t="s">
        <v>1351</v>
      </c>
      <c r="C36" s="646">
        <v>10</v>
      </c>
      <c r="D36" s="646"/>
      <c r="E36" s="675">
        <f t="shared" si="2"/>
        <v>0</v>
      </c>
      <c r="F36" s="817">
        <v>4</v>
      </c>
      <c r="G36" s="817"/>
      <c r="H36" s="675">
        <f t="shared" si="3"/>
        <v>0</v>
      </c>
      <c r="I36" s="648">
        <f t="shared" si="0"/>
        <v>14</v>
      </c>
      <c r="J36" s="648">
        <f t="shared" si="1"/>
        <v>0</v>
      </c>
      <c r="K36" s="677">
        <f t="shared" si="4"/>
        <v>0</v>
      </c>
    </row>
    <row r="37" spans="1:11" ht="38.25">
      <c r="A37" s="316" t="s">
        <v>621</v>
      </c>
      <c r="B37" s="792" t="s">
        <v>1352</v>
      </c>
      <c r="C37" s="646">
        <v>7</v>
      </c>
      <c r="D37" s="646">
        <v>7</v>
      </c>
      <c r="E37" s="675">
        <f t="shared" si="2"/>
        <v>100</v>
      </c>
      <c r="F37" s="817">
        <v>170</v>
      </c>
      <c r="G37" s="817">
        <v>153</v>
      </c>
      <c r="H37" s="675">
        <f t="shared" si="3"/>
        <v>90</v>
      </c>
      <c r="I37" s="648">
        <f t="shared" si="0"/>
        <v>177</v>
      </c>
      <c r="J37" s="648">
        <f t="shared" si="1"/>
        <v>160</v>
      </c>
      <c r="K37" s="677">
        <f t="shared" si="4"/>
        <v>90.395480225988706</v>
      </c>
    </row>
    <row r="38" spans="1:11" ht="25.5">
      <c r="A38" s="316" t="s">
        <v>2508</v>
      </c>
      <c r="B38" s="792" t="s">
        <v>2509</v>
      </c>
      <c r="C38" s="646">
        <v>13</v>
      </c>
      <c r="D38" s="646">
        <v>16</v>
      </c>
      <c r="E38" s="675">
        <f t="shared" si="2"/>
        <v>123.07692307692308</v>
      </c>
      <c r="F38" s="817">
        <v>87</v>
      </c>
      <c r="G38" s="817">
        <v>68</v>
      </c>
      <c r="H38" s="675">
        <f t="shared" si="3"/>
        <v>78.160919540229884</v>
      </c>
      <c r="I38" s="648">
        <f t="shared" si="0"/>
        <v>100</v>
      </c>
      <c r="J38" s="648">
        <f t="shared" si="1"/>
        <v>84</v>
      </c>
      <c r="K38" s="677">
        <f t="shared" si="4"/>
        <v>84</v>
      </c>
    </row>
    <row r="39" spans="1:11">
      <c r="A39" s="316" t="s">
        <v>536</v>
      </c>
      <c r="B39" s="792" t="s">
        <v>1353</v>
      </c>
      <c r="C39" s="646">
        <v>108</v>
      </c>
      <c r="D39" s="646">
        <v>323</v>
      </c>
      <c r="E39" s="675">
        <f t="shared" si="2"/>
        <v>299.07407407407408</v>
      </c>
      <c r="F39" s="817">
        <v>1092</v>
      </c>
      <c r="G39" s="817">
        <v>943</v>
      </c>
      <c r="H39" s="675">
        <f t="shared" si="3"/>
        <v>86.355311355311358</v>
      </c>
      <c r="I39" s="648">
        <f t="shared" si="0"/>
        <v>1200</v>
      </c>
      <c r="J39" s="648">
        <f t="shared" si="1"/>
        <v>1266</v>
      </c>
      <c r="K39" s="677">
        <f t="shared" si="4"/>
        <v>105.5</v>
      </c>
    </row>
    <row r="40" spans="1:11" ht="25.5">
      <c r="A40" s="316" t="s">
        <v>2585</v>
      </c>
      <c r="B40" s="792" t="s">
        <v>1982</v>
      </c>
      <c r="C40" s="646">
        <v>8</v>
      </c>
      <c r="D40" s="646">
        <v>46</v>
      </c>
      <c r="E40" s="675">
        <f t="shared" si="2"/>
        <v>575</v>
      </c>
      <c r="F40" s="817">
        <v>455</v>
      </c>
      <c r="G40" s="817">
        <v>318</v>
      </c>
      <c r="H40" s="675">
        <f t="shared" si="3"/>
        <v>69.890109890109883</v>
      </c>
      <c r="I40" s="648">
        <f t="shared" si="0"/>
        <v>463</v>
      </c>
      <c r="J40" s="648">
        <f t="shared" si="1"/>
        <v>364</v>
      </c>
      <c r="K40" s="677">
        <f t="shared" si="4"/>
        <v>78.61771058315334</v>
      </c>
    </row>
    <row r="41" spans="1:11" ht="25.5">
      <c r="A41" s="316" t="s">
        <v>1354</v>
      </c>
      <c r="B41" s="792" t="s">
        <v>1355</v>
      </c>
      <c r="C41" s="817">
        <v>18</v>
      </c>
      <c r="D41" s="817"/>
      <c r="E41" s="675">
        <f t="shared" si="2"/>
        <v>0</v>
      </c>
      <c r="F41" s="817">
        <v>3</v>
      </c>
      <c r="G41" s="817"/>
      <c r="H41" s="675">
        <f t="shared" si="3"/>
        <v>0</v>
      </c>
      <c r="I41" s="648">
        <f t="shared" si="0"/>
        <v>21</v>
      </c>
      <c r="J41" s="648">
        <f t="shared" si="1"/>
        <v>0</v>
      </c>
      <c r="K41" s="677">
        <f t="shared" si="4"/>
        <v>0</v>
      </c>
    </row>
    <row r="42" spans="1:11" ht="25.5">
      <c r="A42" s="316" t="s">
        <v>2510</v>
      </c>
      <c r="B42" s="792" t="s">
        <v>2511</v>
      </c>
      <c r="C42" s="817">
        <v>55</v>
      </c>
      <c r="D42" s="817">
        <v>19</v>
      </c>
      <c r="E42" s="675">
        <f t="shared" si="2"/>
        <v>34.545454545454547</v>
      </c>
      <c r="F42" s="817">
        <v>468</v>
      </c>
      <c r="G42" s="817">
        <v>286</v>
      </c>
      <c r="H42" s="675">
        <f t="shared" si="3"/>
        <v>61.111111111111114</v>
      </c>
      <c r="I42" s="648">
        <f t="shared" si="0"/>
        <v>523</v>
      </c>
      <c r="J42" s="648">
        <f t="shared" si="1"/>
        <v>305</v>
      </c>
      <c r="K42" s="677">
        <f t="shared" si="4"/>
        <v>58.317399617590823</v>
      </c>
    </row>
    <row r="43" spans="1:11" s="254" customFormat="1" ht="25.5">
      <c r="A43" s="316" t="s">
        <v>2723</v>
      </c>
      <c r="B43" s="792" t="s">
        <v>1356</v>
      </c>
      <c r="C43" s="646">
        <v>370</v>
      </c>
      <c r="D43" s="646"/>
      <c r="E43" s="675">
        <f t="shared" si="2"/>
        <v>0</v>
      </c>
      <c r="F43" s="817"/>
      <c r="G43" s="817"/>
      <c r="H43" s="675" t="e">
        <f t="shared" si="3"/>
        <v>#DIV/0!</v>
      </c>
      <c r="I43" s="648">
        <f t="shared" si="0"/>
        <v>370</v>
      </c>
      <c r="J43" s="648">
        <f t="shared" si="1"/>
        <v>0</v>
      </c>
      <c r="K43" s="677">
        <f t="shared" si="4"/>
        <v>0</v>
      </c>
    </row>
    <row r="44" spans="1:11">
      <c r="A44" s="316" t="s">
        <v>2518</v>
      </c>
      <c r="B44" s="792" t="s">
        <v>2519</v>
      </c>
      <c r="C44" s="646">
        <v>4</v>
      </c>
      <c r="D44" s="646">
        <v>2</v>
      </c>
      <c r="E44" s="675">
        <f t="shared" si="2"/>
        <v>50</v>
      </c>
      <c r="F44" s="817">
        <v>315</v>
      </c>
      <c r="G44" s="817">
        <v>90</v>
      </c>
      <c r="H44" s="675">
        <f t="shared" si="3"/>
        <v>28.571428571428569</v>
      </c>
      <c r="I44" s="648">
        <f t="shared" ref="I44:I75" si="5">C44+F44</f>
        <v>319</v>
      </c>
      <c r="J44" s="648">
        <f t="shared" ref="J44:J75" si="6">D44+G44</f>
        <v>92</v>
      </c>
      <c r="K44" s="677">
        <f t="shared" si="4"/>
        <v>28.840125391849529</v>
      </c>
    </row>
    <row r="45" spans="1:11">
      <c r="A45" s="316" t="s">
        <v>2520</v>
      </c>
      <c r="B45" s="792" t="s">
        <v>2521</v>
      </c>
      <c r="C45" s="646">
        <v>58</v>
      </c>
      <c r="D45" s="646">
        <v>44</v>
      </c>
      <c r="E45" s="675">
        <f t="shared" si="2"/>
        <v>75.862068965517238</v>
      </c>
      <c r="F45" s="817">
        <v>213</v>
      </c>
      <c r="G45" s="817">
        <v>92</v>
      </c>
      <c r="H45" s="675">
        <f t="shared" si="3"/>
        <v>43.1924882629108</v>
      </c>
      <c r="I45" s="648">
        <f t="shared" si="5"/>
        <v>271</v>
      </c>
      <c r="J45" s="648">
        <f t="shared" si="6"/>
        <v>136</v>
      </c>
      <c r="K45" s="677">
        <f t="shared" si="4"/>
        <v>50.184501845018445</v>
      </c>
    </row>
    <row r="46" spans="1:11" ht="25.5">
      <c r="A46" s="316" t="s">
        <v>1647</v>
      </c>
      <c r="B46" s="792" t="s">
        <v>1357</v>
      </c>
      <c r="C46" s="646">
        <v>37</v>
      </c>
      <c r="D46" s="646">
        <v>36</v>
      </c>
      <c r="E46" s="675">
        <f t="shared" si="2"/>
        <v>97.297297297297305</v>
      </c>
      <c r="F46" s="817">
        <v>23</v>
      </c>
      <c r="G46" s="817">
        <v>13</v>
      </c>
      <c r="H46" s="675">
        <f t="shared" si="3"/>
        <v>56.521739130434781</v>
      </c>
      <c r="I46" s="648">
        <f t="shared" si="5"/>
        <v>60</v>
      </c>
      <c r="J46" s="648">
        <f t="shared" si="6"/>
        <v>49</v>
      </c>
      <c r="K46" s="677">
        <f t="shared" si="4"/>
        <v>81.666666666666671</v>
      </c>
    </row>
    <row r="47" spans="1:11" ht="25.5">
      <c r="A47" s="316" t="s">
        <v>4184</v>
      </c>
      <c r="B47" s="313" t="s">
        <v>1969</v>
      </c>
      <c r="C47" s="646">
        <v>22</v>
      </c>
      <c r="D47" s="646">
        <v>80</v>
      </c>
      <c r="E47" s="675">
        <f t="shared" si="2"/>
        <v>363.63636363636363</v>
      </c>
      <c r="F47" s="817">
        <v>2356</v>
      </c>
      <c r="G47" s="817">
        <v>2273</v>
      </c>
      <c r="H47" s="675">
        <f t="shared" si="3"/>
        <v>96.47707979626486</v>
      </c>
      <c r="I47" s="648">
        <f t="shared" si="5"/>
        <v>2378</v>
      </c>
      <c r="J47" s="648">
        <f t="shared" si="6"/>
        <v>2353</v>
      </c>
      <c r="K47" s="677">
        <f t="shared" si="4"/>
        <v>98.948696383515554</v>
      </c>
    </row>
    <row r="48" spans="1:11" ht="25.5">
      <c r="A48" s="316" t="s">
        <v>529</v>
      </c>
      <c r="B48" s="737" t="s">
        <v>1358</v>
      </c>
      <c r="C48" s="646"/>
      <c r="D48" s="646"/>
      <c r="E48" s="675" t="e">
        <f t="shared" si="2"/>
        <v>#DIV/0!</v>
      </c>
      <c r="F48" s="817">
        <v>1078</v>
      </c>
      <c r="G48" s="817">
        <v>589</v>
      </c>
      <c r="H48" s="675">
        <f t="shared" si="3"/>
        <v>54.638218923933209</v>
      </c>
      <c r="I48" s="648">
        <f t="shared" si="5"/>
        <v>1078</v>
      </c>
      <c r="J48" s="648">
        <f t="shared" si="6"/>
        <v>589</v>
      </c>
      <c r="K48" s="677">
        <f t="shared" si="4"/>
        <v>54.638218923933209</v>
      </c>
    </row>
    <row r="49" spans="1:11" ht="25.5">
      <c r="A49" s="316" t="s">
        <v>2533</v>
      </c>
      <c r="B49" s="737" t="s">
        <v>2534</v>
      </c>
      <c r="C49" s="646"/>
      <c r="D49" s="646">
        <v>2</v>
      </c>
      <c r="E49" s="675" t="e">
        <f t="shared" si="2"/>
        <v>#DIV/0!</v>
      </c>
      <c r="F49" s="817">
        <v>7</v>
      </c>
      <c r="G49" s="817">
        <v>10</v>
      </c>
      <c r="H49" s="675">
        <f t="shared" si="3"/>
        <v>142.85714285714286</v>
      </c>
      <c r="I49" s="648">
        <f t="shared" si="5"/>
        <v>7</v>
      </c>
      <c r="J49" s="648">
        <f t="shared" si="6"/>
        <v>12</v>
      </c>
      <c r="K49" s="677">
        <f t="shared" si="4"/>
        <v>171.42857142857142</v>
      </c>
    </row>
    <row r="50" spans="1:11">
      <c r="A50" s="312" t="s">
        <v>721</v>
      </c>
      <c r="B50" s="737" t="s">
        <v>2535</v>
      </c>
      <c r="C50" s="646">
        <v>5</v>
      </c>
      <c r="D50" s="646">
        <v>2</v>
      </c>
      <c r="E50" s="675">
        <f t="shared" si="2"/>
        <v>40</v>
      </c>
      <c r="F50" s="817">
        <v>188</v>
      </c>
      <c r="G50" s="817">
        <v>118</v>
      </c>
      <c r="H50" s="675">
        <f t="shared" si="3"/>
        <v>62.765957446808507</v>
      </c>
      <c r="I50" s="648">
        <f t="shared" si="5"/>
        <v>193</v>
      </c>
      <c r="J50" s="648">
        <f t="shared" si="6"/>
        <v>120</v>
      </c>
      <c r="K50" s="677">
        <f t="shared" si="4"/>
        <v>62.176165803108809</v>
      </c>
    </row>
    <row r="51" spans="1:11" ht="25.5">
      <c r="A51" s="312" t="s">
        <v>4201</v>
      </c>
      <c r="B51" s="737" t="s">
        <v>2536</v>
      </c>
      <c r="C51" s="646">
        <v>207</v>
      </c>
      <c r="D51" s="646">
        <v>115</v>
      </c>
      <c r="E51" s="675">
        <f t="shared" si="2"/>
        <v>55.555555555555557</v>
      </c>
      <c r="F51" s="817">
        <v>2320</v>
      </c>
      <c r="G51" s="817">
        <v>1553</v>
      </c>
      <c r="H51" s="675">
        <f t="shared" si="3"/>
        <v>66.939655172413794</v>
      </c>
      <c r="I51" s="648">
        <f t="shared" si="5"/>
        <v>2527</v>
      </c>
      <c r="J51" s="648">
        <f t="shared" si="6"/>
        <v>1668</v>
      </c>
      <c r="K51" s="677">
        <f t="shared" si="4"/>
        <v>66.007123070834979</v>
      </c>
    </row>
    <row r="52" spans="1:11">
      <c r="A52" s="316" t="s">
        <v>4397</v>
      </c>
      <c r="B52" s="802" t="s">
        <v>1359</v>
      </c>
      <c r="C52" s="646"/>
      <c r="D52" s="646"/>
      <c r="E52" s="675" t="e">
        <f t="shared" si="2"/>
        <v>#DIV/0!</v>
      </c>
      <c r="F52" s="471">
        <v>5</v>
      </c>
      <c r="G52" s="471"/>
      <c r="H52" s="675">
        <f t="shared" si="3"/>
        <v>0</v>
      </c>
      <c r="I52" s="648">
        <f t="shared" si="5"/>
        <v>5</v>
      </c>
      <c r="J52" s="648">
        <f t="shared" si="6"/>
        <v>0</v>
      </c>
      <c r="K52" s="677">
        <f t="shared" si="4"/>
        <v>0</v>
      </c>
    </row>
    <row r="53" spans="1:11">
      <c r="A53" s="316" t="s">
        <v>2505</v>
      </c>
      <c r="B53" s="802" t="s">
        <v>2506</v>
      </c>
      <c r="C53" s="646">
        <v>14</v>
      </c>
      <c r="D53" s="646">
        <v>5</v>
      </c>
      <c r="E53" s="675">
        <f t="shared" si="2"/>
        <v>35.714285714285715</v>
      </c>
      <c r="F53" s="471">
        <v>692</v>
      </c>
      <c r="G53" s="471">
        <v>315</v>
      </c>
      <c r="H53" s="675">
        <f t="shared" si="3"/>
        <v>45.520231213872833</v>
      </c>
      <c r="I53" s="648">
        <f t="shared" si="5"/>
        <v>706</v>
      </c>
      <c r="J53" s="648">
        <f t="shared" si="6"/>
        <v>320</v>
      </c>
      <c r="K53" s="677">
        <f t="shared" si="4"/>
        <v>45.3257790368272</v>
      </c>
    </row>
    <row r="54" spans="1:11">
      <c r="A54" s="316" t="s">
        <v>4240</v>
      </c>
      <c r="B54" s="802" t="s">
        <v>4241</v>
      </c>
      <c r="C54" s="646">
        <v>1</v>
      </c>
      <c r="D54" s="646"/>
      <c r="E54" s="675">
        <f t="shared" si="2"/>
        <v>0</v>
      </c>
      <c r="F54" s="471">
        <v>18</v>
      </c>
      <c r="G54" s="471"/>
      <c r="H54" s="675">
        <f t="shared" si="3"/>
        <v>0</v>
      </c>
      <c r="I54" s="648">
        <f t="shared" si="5"/>
        <v>19</v>
      </c>
      <c r="J54" s="648">
        <f t="shared" si="6"/>
        <v>0</v>
      </c>
      <c r="K54" s="677">
        <f t="shared" si="4"/>
        <v>0</v>
      </c>
    </row>
    <row r="55" spans="1:11">
      <c r="A55" s="316" t="s">
        <v>1360</v>
      </c>
      <c r="B55" s="802" t="s">
        <v>1361</v>
      </c>
      <c r="C55" s="646"/>
      <c r="D55" s="646"/>
      <c r="E55" s="675" t="e">
        <f t="shared" si="2"/>
        <v>#DIV/0!</v>
      </c>
      <c r="F55" s="471">
        <v>426</v>
      </c>
      <c r="G55" s="471">
        <v>454</v>
      </c>
      <c r="H55" s="675">
        <f t="shared" si="3"/>
        <v>106.57276995305165</v>
      </c>
      <c r="I55" s="648">
        <f t="shared" si="5"/>
        <v>426</v>
      </c>
      <c r="J55" s="648">
        <f t="shared" si="6"/>
        <v>454</v>
      </c>
      <c r="K55" s="677">
        <f t="shared" si="4"/>
        <v>106.57276995305165</v>
      </c>
    </row>
    <row r="56" spans="1:11">
      <c r="A56" s="316" t="s">
        <v>1362</v>
      </c>
      <c r="B56" s="802" t="s">
        <v>1363</v>
      </c>
      <c r="C56" s="646"/>
      <c r="D56" s="646"/>
      <c r="E56" s="675" t="e">
        <f t="shared" si="2"/>
        <v>#DIV/0!</v>
      </c>
      <c r="F56" s="471">
        <v>10</v>
      </c>
      <c r="G56" s="471"/>
      <c r="H56" s="675">
        <f t="shared" si="3"/>
        <v>0</v>
      </c>
      <c r="I56" s="648">
        <f t="shared" si="5"/>
        <v>10</v>
      </c>
      <c r="J56" s="648">
        <f t="shared" si="6"/>
        <v>0</v>
      </c>
      <c r="K56" s="677">
        <f t="shared" si="4"/>
        <v>0</v>
      </c>
    </row>
    <row r="57" spans="1:11">
      <c r="A57" s="316" t="s">
        <v>1364</v>
      </c>
      <c r="B57" s="802" t="s">
        <v>1365</v>
      </c>
      <c r="C57" s="646"/>
      <c r="D57" s="646"/>
      <c r="E57" s="675" t="e">
        <f t="shared" si="2"/>
        <v>#DIV/0!</v>
      </c>
      <c r="F57" s="471">
        <v>642</v>
      </c>
      <c r="G57" s="471">
        <v>355</v>
      </c>
      <c r="H57" s="675">
        <f t="shared" si="3"/>
        <v>55.295950155763244</v>
      </c>
      <c r="I57" s="648">
        <f t="shared" si="5"/>
        <v>642</v>
      </c>
      <c r="J57" s="648">
        <f t="shared" si="6"/>
        <v>355</v>
      </c>
      <c r="K57" s="677">
        <f t="shared" si="4"/>
        <v>55.295950155763244</v>
      </c>
    </row>
    <row r="58" spans="1:11" ht="25.5">
      <c r="A58" s="316" t="s">
        <v>4893</v>
      </c>
      <c r="B58" s="802" t="s">
        <v>1366</v>
      </c>
      <c r="C58" s="646"/>
      <c r="D58" s="646"/>
      <c r="E58" s="675" t="e">
        <f t="shared" si="2"/>
        <v>#DIV/0!</v>
      </c>
      <c r="F58" s="817">
        <v>624</v>
      </c>
      <c r="G58" s="817">
        <v>16</v>
      </c>
      <c r="H58" s="675">
        <f t="shared" si="3"/>
        <v>2.5641025641025639</v>
      </c>
      <c r="I58" s="648">
        <f t="shared" si="5"/>
        <v>624</v>
      </c>
      <c r="J58" s="648">
        <f t="shared" si="6"/>
        <v>16</v>
      </c>
      <c r="K58" s="677">
        <f t="shared" si="4"/>
        <v>2.5641025641025639</v>
      </c>
    </row>
    <row r="59" spans="1:11" ht="51">
      <c r="A59" s="316" t="s">
        <v>2810</v>
      </c>
      <c r="B59" s="802" t="s">
        <v>3019</v>
      </c>
      <c r="C59" s="646"/>
      <c r="D59" s="646"/>
      <c r="E59" s="675" t="e">
        <f t="shared" si="2"/>
        <v>#DIV/0!</v>
      </c>
      <c r="F59" s="817">
        <v>6</v>
      </c>
      <c r="G59" s="817"/>
      <c r="H59" s="675">
        <f t="shared" si="3"/>
        <v>0</v>
      </c>
      <c r="I59" s="738">
        <f t="shared" si="5"/>
        <v>6</v>
      </c>
      <c r="J59" s="738">
        <f t="shared" si="6"/>
        <v>0</v>
      </c>
      <c r="K59" s="677">
        <f t="shared" si="4"/>
        <v>0</v>
      </c>
    </row>
    <row r="60" spans="1:11" ht="25.5">
      <c r="A60" s="316" t="s">
        <v>3020</v>
      </c>
      <c r="B60" s="802" t="s">
        <v>3021</v>
      </c>
      <c r="C60" s="646"/>
      <c r="D60" s="646"/>
      <c r="E60" s="675" t="e">
        <f t="shared" si="2"/>
        <v>#DIV/0!</v>
      </c>
      <c r="F60" s="817">
        <v>6</v>
      </c>
      <c r="G60" s="817"/>
      <c r="H60" s="675">
        <f t="shared" si="3"/>
        <v>0</v>
      </c>
      <c r="I60" s="738">
        <f t="shared" si="5"/>
        <v>6</v>
      </c>
      <c r="J60" s="738">
        <f t="shared" si="6"/>
        <v>0</v>
      </c>
      <c r="K60" s="677">
        <f t="shared" si="4"/>
        <v>0</v>
      </c>
    </row>
    <row r="61" spans="1:11" ht="51">
      <c r="A61" s="649">
        <v>241025</v>
      </c>
      <c r="B61" s="802" t="s">
        <v>3022</v>
      </c>
      <c r="C61" s="646"/>
      <c r="D61" s="646"/>
      <c r="E61" s="675" t="e">
        <f t="shared" si="2"/>
        <v>#DIV/0!</v>
      </c>
      <c r="F61" s="817">
        <v>11</v>
      </c>
      <c r="G61" s="817"/>
      <c r="H61" s="675">
        <f t="shared" si="3"/>
        <v>0</v>
      </c>
      <c r="I61" s="738">
        <f t="shared" si="5"/>
        <v>11</v>
      </c>
      <c r="J61" s="738">
        <f t="shared" si="6"/>
        <v>0</v>
      </c>
      <c r="K61" s="677">
        <f t="shared" si="4"/>
        <v>0</v>
      </c>
    </row>
    <row r="62" spans="1:11" ht="25.5">
      <c r="A62" s="316" t="s">
        <v>3023</v>
      </c>
      <c r="B62" s="802" t="s">
        <v>3024</v>
      </c>
      <c r="C62" s="646"/>
      <c r="D62" s="646"/>
      <c r="E62" s="675" t="e">
        <f t="shared" si="2"/>
        <v>#DIV/0!</v>
      </c>
      <c r="F62" s="817">
        <v>49</v>
      </c>
      <c r="G62" s="817"/>
      <c r="H62" s="675">
        <f t="shared" si="3"/>
        <v>0</v>
      </c>
      <c r="I62" s="648">
        <f t="shared" si="5"/>
        <v>49</v>
      </c>
      <c r="J62" s="648">
        <f t="shared" si="6"/>
        <v>0</v>
      </c>
      <c r="K62" s="677">
        <f t="shared" si="4"/>
        <v>0</v>
      </c>
    </row>
    <row r="63" spans="1:11" ht="25.5">
      <c r="A63" s="316" t="s">
        <v>3025</v>
      </c>
      <c r="B63" s="802" t="s">
        <v>3026</v>
      </c>
      <c r="C63" s="646"/>
      <c r="D63" s="646"/>
      <c r="E63" s="675" t="e">
        <f t="shared" si="2"/>
        <v>#DIV/0!</v>
      </c>
      <c r="F63" s="817">
        <v>4</v>
      </c>
      <c r="G63" s="817"/>
      <c r="H63" s="675">
        <f t="shared" si="3"/>
        <v>0</v>
      </c>
      <c r="I63" s="648">
        <f t="shared" si="5"/>
        <v>4</v>
      </c>
      <c r="J63" s="648">
        <f t="shared" si="6"/>
        <v>0</v>
      </c>
      <c r="K63" s="677">
        <f t="shared" si="4"/>
        <v>0</v>
      </c>
    </row>
    <row r="64" spans="1:11" ht="25.5">
      <c r="A64" s="316" t="s">
        <v>3027</v>
      </c>
      <c r="B64" s="802" t="s">
        <v>3028</v>
      </c>
      <c r="C64" s="646"/>
      <c r="D64" s="646"/>
      <c r="E64" s="675" t="e">
        <f t="shared" si="2"/>
        <v>#DIV/0!</v>
      </c>
      <c r="F64" s="817">
        <v>691</v>
      </c>
      <c r="G64" s="817">
        <v>499</v>
      </c>
      <c r="H64" s="675">
        <f t="shared" si="3"/>
        <v>72.214182344428366</v>
      </c>
      <c r="I64" s="648">
        <f t="shared" si="5"/>
        <v>691</v>
      </c>
      <c r="J64" s="648">
        <f t="shared" si="6"/>
        <v>499</v>
      </c>
      <c r="K64" s="677">
        <f t="shared" si="4"/>
        <v>72.214182344428366</v>
      </c>
    </row>
    <row r="65" spans="1:11" ht="25.5">
      <c r="A65" s="316" t="s">
        <v>3029</v>
      </c>
      <c r="B65" s="802" t="s">
        <v>3030</v>
      </c>
      <c r="C65" s="817">
        <v>55</v>
      </c>
      <c r="D65" s="817"/>
      <c r="E65" s="675">
        <f t="shared" si="2"/>
        <v>0</v>
      </c>
      <c r="F65" s="817">
        <v>765</v>
      </c>
      <c r="G65" s="817">
        <v>221</v>
      </c>
      <c r="H65" s="675">
        <f t="shared" si="3"/>
        <v>28.888888888888886</v>
      </c>
      <c r="I65" s="648">
        <f t="shared" si="5"/>
        <v>820</v>
      </c>
      <c r="J65" s="648">
        <f t="shared" si="6"/>
        <v>221</v>
      </c>
      <c r="K65" s="677">
        <f t="shared" si="4"/>
        <v>26.951219512195124</v>
      </c>
    </row>
    <row r="66" spans="1:11" ht="25.5">
      <c r="A66" s="316" t="s">
        <v>3031</v>
      </c>
      <c r="B66" s="802" t="s">
        <v>3032</v>
      </c>
      <c r="C66" s="817">
        <v>54</v>
      </c>
      <c r="D66" s="817"/>
      <c r="E66" s="675">
        <f t="shared" si="2"/>
        <v>0</v>
      </c>
      <c r="F66" s="817">
        <v>26</v>
      </c>
      <c r="G66" s="817"/>
      <c r="H66" s="675">
        <f t="shared" si="3"/>
        <v>0</v>
      </c>
      <c r="I66" s="648">
        <f t="shared" si="5"/>
        <v>80</v>
      </c>
      <c r="J66" s="648">
        <f t="shared" si="6"/>
        <v>0</v>
      </c>
      <c r="K66" s="677">
        <f t="shared" si="4"/>
        <v>0</v>
      </c>
    </row>
    <row r="67" spans="1:11" ht="25.5">
      <c r="A67" s="316" t="s">
        <v>3033</v>
      </c>
      <c r="B67" s="802" t="s">
        <v>3034</v>
      </c>
      <c r="C67" s="646"/>
      <c r="D67" s="646"/>
      <c r="E67" s="675" t="e">
        <f t="shared" si="2"/>
        <v>#DIV/0!</v>
      </c>
      <c r="F67" s="817">
        <v>270</v>
      </c>
      <c r="G67" s="817"/>
      <c r="H67" s="675">
        <f t="shared" si="3"/>
        <v>0</v>
      </c>
      <c r="I67" s="648">
        <f t="shared" si="5"/>
        <v>270</v>
      </c>
      <c r="J67" s="648">
        <f t="shared" si="6"/>
        <v>0</v>
      </c>
      <c r="K67" s="677">
        <f t="shared" si="4"/>
        <v>0</v>
      </c>
    </row>
    <row r="68" spans="1:11" ht="51">
      <c r="A68" s="316" t="s">
        <v>3035</v>
      </c>
      <c r="B68" s="802" t="s">
        <v>3036</v>
      </c>
      <c r="C68" s="817">
        <v>47</v>
      </c>
      <c r="D68" s="817"/>
      <c r="E68" s="675">
        <f t="shared" si="2"/>
        <v>0</v>
      </c>
      <c r="F68" s="817">
        <v>17</v>
      </c>
      <c r="G68" s="817"/>
      <c r="H68" s="675">
        <f t="shared" si="3"/>
        <v>0</v>
      </c>
      <c r="I68" s="738">
        <f t="shared" si="5"/>
        <v>64</v>
      </c>
      <c r="J68" s="738">
        <f t="shared" si="6"/>
        <v>0</v>
      </c>
      <c r="K68" s="677">
        <f t="shared" si="4"/>
        <v>0</v>
      </c>
    </row>
    <row r="69" spans="1:11">
      <c r="A69" s="316" t="s">
        <v>3037</v>
      </c>
      <c r="B69" s="802" t="s">
        <v>3038</v>
      </c>
      <c r="C69" s="646"/>
      <c r="D69" s="646"/>
      <c r="E69" s="675" t="e">
        <f t="shared" si="2"/>
        <v>#DIV/0!</v>
      </c>
      <c r="F69" s="817">
        <v>6</v>
      </c>
      <c r="G69" s="817"/>
      <c r="H69" s="675">
        <f t="shared" si="3"/>
        <v>0</v>
      </c>
      <c r="I69" s="648">
        <f t="shared" si="5"/>
        <v>6</v>
      </c>
      <c r="J69" s="648">
        <f t="shared" si="6"/>
        <v>0</v>
      </c>
      <c r="K69" s="677">
        <f t="shared" si="4"/>
        <v>0</v>
      </c>
    </row>
    <row r="70" spans="1:11">
      <c r="A70" s="316" t="s">
        <v>2272</v>
      </c>
      <c r="B70" s="802" t="s">
        <v>2273</v>
      </c>
      <c r="C70" s="646"/>
      <c r="D70" s="646"/>
      <c r="E70" s="675" t="e">
        <f t="shared" si="2"/>
        <v>#DIV/0!</v>
      </c>
      <c r="F70" s="817">
        <v>2</v>
      </c>
      <c r="G70" s="817"/>
      <c r="H70" s="675">
        <f t="shared" si="3"/>
        <v>0</v>
      </c>
      <c r="I70" s="648">
        <f t="shared" si="5"/>
        <v>2</v>
      </c>
      <c r="J70" s="648">
        <f t="shared" si="6"/>
        <v>0</v>
      </c>
      <c r="K70" s="677">
        <f t="shared" si="4"/>
        <v>0</v>
      </c>
    </row>
    <row r="71" spans="1:11">
      <c r="A71" s="316" t="s">
        <v>3312</v>
      </c>
      <c r="B71" s="802" t="s">
        <v>3313</v>
      </c>
      <c r="C71" s="646"/>
      <c r="D71" s="646"/>
      <c r="E71" s="675" t="e">
        <f t="shared" si="2"/>
        <v>#DIV/0!</v>
      </c>
      <c r="F71" s="817">
        <v>27</v>
      </c>
      <c r="G71" s="817"/>
      <c r="H71" s="675">
        <f t="shared" si="3"/>
        <v>0</v>
      </c>
      <c r="I71" s="648">
        <f t="shared" si="5"/>
        <v>27</v>
      </c>
      <c r="J71" s="648">
        <f t="shared" si="6"/>
        <v>0</v>
      </c>
      <c r="K71" s="677">
        <f t="shared" si="4"/>
        <v>0</v>
      </c>
    </row>
    <row r="72" spans="1:11">
      <c r="A72" s="316" t="s">
        <v>4261</v>
      </c>
      <c r="B72" s="802" t="s">
        <v>4262</v>
      </c>
      <c r="C72" s="646"/>
      <c r="D72" s="694"/>
      <c r="E72" s="662" t="e">
        <f t="shared" si="2"/>
        <v>#DIV/0!</v>
      </c>
      <c r="F72" s="817">
        <v>3</v>
      </c>
      <c r="G72" s="817"/>
      <c r="H72" s="675">
        <f t="shared" si="3"/>
        <v>0</v>
      </c>
      <c r="I72" s="648">
        <f t="shared" si="5"/>
        <v>3</v>
      </c>
      <c r="J72" s="648">
        <f t="shared" si="6"/>
        <v>0</v>
      </c>
      <c r="K72" s="677">
        <f t="shared" si="4"/>
        <v>0</v>
      </c>
    </row>
    <row r="73" spans="1:11">
      <c r="A73" s="316" t="s">
        <v>2725</v>
      </c>
      <c r="B73" s="802" t="s">
        <v>3039</v>
      </c>
      <c r="C73" s="817">
        <v>151</v>
      </c>
      <c r="D73" s="840"/>
      <c r="E73" s="662">
        <f t="shared" si="2"/>
        <v>0</v>
      </c>
      <c r="F73" s="817">
        <v>153</v>
      </c>
      <c r="G73" s="841"/>
      <c r="H73" s="662">
        <f t="shared" si="3"/>
        <v>0</v>
      </c>
      <c r="I73" s="648">
        <f t="shared" si="5"/>
        <v>304</v>
      </c>
      <c r="J73" s="648">
        <f t="shared" si="6"/>
        <v>0</v>
      </c>
      <c r="K73" s="677">
        <f t="shared" si="4"/>
        <v>0</v>
      </c>
    </row>
    <row r="74" spans="1:11">
      <c r="A74" s="316" t="s">
        <v>2726</v>
      </c>
      <c r="B74" s="802" t="s">
        <v>3040</v>
      </c>
      <c r="C74" s="840">
        <v>263</v>
      </c>
      <c r="D74" s="840"/>
      <c r="E74" s="662">
        <f t="shared" si="2"/>
        <v>0</v>
      </c>
      <c r="F74" s="840">
        <v>304</v>
      </c>
      <c r="G74" s="841"/>
      <c r="H74" s="662">
        <f t="shared" si="3"/>
        <v>0</v>
      </c>
      <c r="I74" s="648">
        <f t="shared" si="5"/>
        <v>567</v>
      </c>
      <c r="J74" s="648">
        <f t="shared" si="6"/>
        <v>0</v>
      </c>
      <c r="K74" s="677">
        <f t="shared" si="4"/>
        <v>0</v>
      </c>
    </row>
    <row r="75" spans="1:11">
      <c r="A75" s="316" t="s">
        <v>2516</v>
      </c>
      <c r="B75" s="802" t="s">
        <v>2517</v>
      </c>
      <c r="C75" s="817"/>
      <c r="D75" s="840"/>
      <c r="E75" s="662" t="e">
        <f t="shared" si="2"/>
        <v>#DIV/0!</v>
      </c>
      <c r="F75" s="817">
        <v>12</v>
      </c>
      <c r="G75" s="840"/>
      <c r="H75" s="662">
        <f t="shared" si="3"/>
        <v>0</v>
      </c>
      <c r="I75" s="648">
        <f t="shared" si="5"/>
        <v>12</v>
      </c>
      <c r="J75" s="648">
        <f t="shared" si="6"/>
        <v>0</v>
      </c>
      <c r="K75" s="677">
        <f t="shared" si="4"/>
        <v>0</v>
      </c>
    </row>
    <row r="76" spans="1:11">
      <c r="A76" s="316" t="s">
        <v>3041</v>
      </c>
      <c r="B76" s="802" t="s">
        <v>3042</v>
      </c>
      <c r="C76" s="817">
        <v>1</v>
      </c>
      <c r="D76" s="817">
        <v>1</v>
      </c>
      <c r="E76" s="675">
        <f t="shared" si="2"/>
        <v>100</v>
      </c>
      <c r="F76" s="817">
        <v>2649</v>
      </c>
      <c r="G76" s="817">
        <v>2033</v>
      </c>
      <c r="H76" s="675">
        <f t="shared" si="3"/>
        <v>76.745941864854657</v>
      </c>
      <c r="I76" s="648">
        <f t="shared" ref="I76:I106" si="7">C76+F76</f>
        <v>2650</v>
      </c>
      <c r="J76" s="648">
        <f t="shared" ref="J76:J106" si="8">D76+G76</f>
        <v>2034</v>
      </c>
      <c r="K76" s="677">
        <f t="shared" si="4"/>
        <v>76.754716981132077</v>
      </c>
    </row>
    <row r="77" spans="1:11" s="254" customFormat="1">
      <c r="A77" s="316" t="s">
        <v>3538</v>
      </c>
      <c r="B77" s="802" t="s">
        <v>2522</v>
      </c>
      <c r="C77" s="817">
        <v>194</v>
      </c>
      <c r="D77" s="817">
        <v>131</v>
      </c>
      <c r="E77" s="675">
        <f t="shared" ref="E77:E141" si="9">SUM(D77/C77*100)</f>
        <v>67.525773195876297</v>
      </c>
      <c r="F77" s="817"/>
      <c r="G77" s="817">
        <v>1</v>
      </c>
      <c r="H77" s="675" t="e">
        <f t="shared" ref="H77:H141" si="10">SUM(G77/F77*100)</f>
        <v>#DIV/0!</v>
      </c>
      <c r="I77" s="648">
        <f t="shared" si="7"/>
        <v>194</v>
      </c>
      <c r="J77" s="648">
        <f t="shared" si="8"/>
        <v>132</v>
      </c>
      <c r="K77" s="677">
        <f t="shared" ref="K77:K141" si="11">SUM(J77/I77*100)</f>
        <v>68.041237113402062</v>
      </c>
    </row>
    <row r="78" spans="1:11">
      <c r="A78" s="316" t="s">
        <v>2523</v>
      </c>
      <c r="B78" s="802" t="s">
        <v>3043</v>
      </c>
      <c r="C78" s="817">
        <v>0</v>
      </c>
      <c r="D78" s="817"/>
      <c r="E78" s="675" t="e">
        <f t="shared" si="9"/>
        <v>#DIV/0!</v>
      </c>
      <c r="F78" s="817">
        <v>158</v>
      </c>
      <c r="G78" s="817"/>
      <c r="H78" s="675">
        <f t="shared" si="10"/>
        <v>0</v>
      </c>
      <c r="I78" s="648">
        <f t="shared" si="7"/>
        <v>158</v>
      </c>
      <c r="J78" s="648">
        <f t="shared" si="8"/>
        <v>0</v>
      </c>
      <c r="K78" s="677">
        <f t="shared" si="11"/>
        <v>0</v>
      </c>
    </row>
    <row r="79" spans="1:11">
      <c r="A79" s="316" t="s">
        <v>2526</v>
      </c>
      <c r="B79" s="802" t="s">
        <v>2527</v>
      </c>
      <c r="C79" s="817">
        <v>0</v>
      </c>
      <c r="D79" s="817"/>
      <c r="E79" s="675" t="e">
        <f t="shared" si="9"/>
        <v>#DIV/0!</v>
      </c>
      <c r="F79" s="817">
        <v>2</v>
      </c>
      <c r="G79" s="817">
        <v>1</v>
      </c>
      <c r="H79" s="675">
        <f t="shared" si="10"/>
        <v>50</v>
      </c>
      <c r="I79" s="648">
        <f t="shared" si="7"/>
        <v>2</v>
      </c>
      <c r="J79" s="648">
        <f t="shared" si="8"/>
        <v>1</v>
      </c>
      <c r="K79" s="677">
        <f t="shared" si="11"/>
        <v>50</v>
      </c>
    </row>
    <row r="80" spans="1:11">
      <c r="A80" s="316" t="s">
        <v>1950</v>
      </c>
      <c r="B80" s="802" t="s">
        <v>1951</v>
      </c>
      <c r="C80" s="817">
        <v>0</v>
      </c>
      <c r="D80" s="817"/>
      <c r="E80" s="675" t="e">
        <f t="shared" si="9"/>
        <v>#DIV/0!</v>
      </c>
      <c r="F80" s="817">
        <v>1</v>
      </c>
      <c r="G80" s="817"/>
      <c r="H80" s="675">
        <f t="shared" si="10"/>
        <v>0</v>
      </c>
      <c r="I80" s="648">
        <f t="shared" si="7"/>
        <v>1</v>
      </c>
      <c r="J80" s="648">
        <f t="shared" si="8"/>
        <v>0</v>
      </c>
      <c r="K80" s="677">
        <f t="shared" si="11"/>
        <v>0</v>
      </c>
    </row>
    <row r="81" spans="1:11" ht="25.5">
      <c r="A81" s="316" t="s">
        <v>3044</v>
      </c>
      <c r="B81" s="802" t="s">
        <v>3045</v>
      </c>
      <c r="C81" s="646">
        <v>7</v>
      </c>
      <c r="D81" s="646">
        <v>5</v>
      </c>
      <c r="E81" s="675">
        <f t="shared" si="9"/>
        <v>71.428571428571431</v>
      </c>
      <c r="F81" s="817">
        <v>836</v>
      </c>
      <c r="G81" s="817">
        <v>791</v>
      </c>
      <c r="H81" s="675">
        <f t="shared" si="10"/>
        <v>94.617224880382778</v>
      </c>
      <c r="I81" s="738">
        <f t="shared" si="7"/>
        <v>843</v>
      </c>
      <c r="J81" s="738">
        <f t="shared" si="8"/>
        <v>796</v>
      </c>
      <c r="K81" s="677">
        <f t="shared" si="11"/>
        <v>94.424673784104385</v>
      </c>
    </row>
    <row r="82" spans="1:11" ht="25.5">
      <c r="A82" s="316" t="s">
        <v>3046</v>
      </c>
      <c r="B82" s="802" t="s">
        <v>3047</v>
      </c>
      <c r="C82" s="817"/>
      <c r="D82" s="817"/>
      <c r="E82" s="675" t="e">
        <f t="shared" si="9"/>
        <v>#DIV/0!</v>
      </c>
      <c r="F82" s="817">
        <v>1</v>
      </c>
      <c r="G82" s="817"/>
      <c r="H82" s="675">
        <f t="shared" si="10"/>
        <v>0</v>
      </c>
      <c r="I82" s="648">
        <f t="shared" si="7"/>
        <v>1</v>
      </c>
      <c r="J82" s="648">
        <f t="shared" si="8"/>
        <v>0</v>
      </c>
      <c r="K82" s="677">
        <f t="shared" si="11"/>
        <v>0</v>
      </c>
    </row>
    <row r="83" spans="1:11">
      <c r="A83" s="316" t="s">
        <v>3048</v>
      </c>
      <c r="B83" s="802" t="s">
        <v>3687</v>
      </c>
      <c r="C83" s="817"/>
      <c r="D83" s="817"/>
      <c r="E83" s="675" t="e">
        <f t="shared" si="9"/>
        <v>#DIV/0!</v>
      </c>
      <c r="F83" s="817">
        <v>5</v>
      </c>
      <c r="G83" s="817">
        <v>5</v>
      </c>
      <c r="H83" s="675">
        <f t="shared" si="10"/>
        <v>100</v>
      </c>
      <c r="I83" s="648">
        <f t="shared" si="7"/>
        <v>5</v>
      </c>
      <c r="J83" s="648">
        <f t="shared" si="8"/>
        <v>5</v>
      </c>
      <c r="K83" s="677">
        <f t="shared" si="11"/>
        <v>100</v>
      </c>
    </row>
    <row r="84" spans="1:11">
      <c r="A84" s="316" t="s">
        <v>3688</v>
      </c>
      <c r="B84" s="802" t="s">
        <v>3689</v>
      </c>
      <c r="C84" s="817"/>
      <c r="D84" s="817"/>
      <c r="E84" s="675" t="e">
        <f t="shared" si="9"/>
        <v>#DIV/0!</v>
      </c>
      <c r="F84" s="817">
        <v>21</v>
      </c>
      <c r="G84" s="817"/>
      <c r="H84" s="675">
        <f t="shared" si="10"/>
        <v>0</v>
      </c>
      <c r="I84" s="648">
        <f t="shared" si="7"/>
        <v>21</v>
      </c>
      <c r="J84" s="648">
        <f t="shared" si="8"/>
        <v>0</v>
      </c>
      <c r="K84" s="677">
        <f t="shared" si="11"/>
        <v>0</v>
      </c>
    </row>
    <row r="85" spans="1:11">
      <c r="A85" s="316" t="s">
        <v>2530</v>
      </c>
      <c r="B85" s="802" t="s">
        <v>3690</v>
      </c>
      <c r="C85" s="817"/>
      <c r="D85" s="817"/>
      <c r="E85" s="675" t="e">
        <f t="shared" si="9"/>
        <v>#DIV/0!</v>
      </c>
      <c r="F85" s="817">
        <v>30</v>
      </c>
      <c r="G85" s="817">
        <v>21</v>
      </c>
      <c r="H85" s="675">
        <f t="shared" si="10"/>
        <v>70</v>
      </c>
      <c r="I85" s="648">
        <f t="shared" si="7"/>
        <v>30</v>
      </c>
      <c r="J85" s="648">
        <f t="shared" si="8"/>
        <v>21</v>
      </c>
      <c r="K85" s="677">
        <f t="shared" si="11"/>
        <v>70</v>
      </c>
    </row>
    <row r="86" spans="1:11">
      <c r="A86" s="316" t="s">
        <v>2821</v>
      </c>
      <c r="B86" s="802" t="s">
        <v>3691</v>
      </c>
      <c r="C86" s="817"/>
      <c r="D86" s="817"/>
      <c r="E86" s="675" t="e">
        <f t="shared" si="9"/>
        <v>#DIV/0!</v>
      </c>
      <c r="F86" s="817">
        <v>627</v>
      </c>
      <c r="G86" s="817">
        <v>366</v>
      </c>
      <c r="H86" s="675">
        <f t="shared" si="10"/>
        <v>58.373205741626798</v>
      </c>
      <c r="I86" s="648">
        <f t="shared" si="7"/>
        <v>627</v>
      </c>
      <c r="J86" s="648">
        <f t="shared" si="8"/>
        <v>366</v>
      </c>
      <c r="K86" s="677">
        <f t="shared" si="11"/>
        <v>58.373205741626798</v>
      </c>
    </row>
    <row r="87" spans="1:11" ht="25.5">
      <c r="A87" s="316" t="s">
        <v>3692</v>
      </c>
      <c r="B87" s="802" t="s">
        <v>3693</v>
      </c>
      <c r="C87" s="817"/>
      <c r="D87" s="817"/>
      <c r="E87" s="675" t="e">
        <f t="shared" si="9"/>
        <v>#DIV/0!</v>
      </c>
      <c r="F87" s="817">
        <v>10</v>
      </c>
      <c r="G87" s="817"/>
      <c r="H87" s="675">
        <f t="shared" si="10"/>
        <v>0</v>
      </c>
      <c r="I87" s="648">
        <f t="shared" si="7"/>
        <v>10</v>
      </c>
      <c r="J87" s="648">
        <f t="shared" si="8"/>
        <v>0</v>
      </c>
      <c r="K87" s="677">
        <f t="shared" si="11"/>
        <v>0</v>
      </c>
    </row>
    <row r="88" spans="1:11" ht="25.5">
      <c r="A88" s="316" t="s">
        <v>3694</v>
      </c>
      <c r="B88" s="802" t="s">
        <v>3695</v>
      </c>
      <c r="C88" s="646">
        <v>1</v>
      </c>
      <c r="D88" s="646"/>
      <c r="E88" s="675">
        <f t="shared" si="9"/>
        <v>0</v>
      </c>
      <c r="F88" s="817">
        <v>1</v>
      </c>
      <c r="G88" s="817"/>
      <c r="H88" s="675">
        <f t="shared" si="10"/>
        <v>0</v>
      </c>
      <c r="I88" s="648">
        <f t="shared" si="7"/>
        <v>2</v>
      </c>
      <c r="J88" s="648">
        <f t="shared" si="8"/>
        <v>0</v>
      </c>
      <c r="K88" s="677">
        <f t="shared" si="11"/>
        <v>0</v>
      </c>
    </row>
    <row r="89" spans="1:11" ht="25.5">
      <c r="A89" s="316" t="s">
        <v>3696</v>
      </c>
      <c r="B89" s="802" t="s">
        <v>3697</v>
      </c>
      <c r="C89" s="646"/>
      <c r="D89" s="646"/>
      <c r="E89" s="675" t="e">
        <f t="shared" si="9"/>
        <v>#DIV/0!</v>
      </c>
      <c r="F89" s="817">
        <v>215</v>
      </c>
      <c r="G89" s="817"/>
      <c r="H89" s="675">
        <f t="shared" si="10"/>
        <v>0</v>
      </c>
      <c r="I89" s="648">
        <f t="shared" si="7"/>
        <v>215</v>
      </c>
      <c r="J89" s="648">
        <f t="shared" si="8"/>
        <v>0</v>
      </c>
      <c r="K89" s="677">
        <f t="shared" si="11"/>
        <v>0</v>
      </c>
    </row>
    <row r="90" spans="1:11">
      <c r="A90" s="316" t="s">
        <v>3698</v>
      </c>
      <c r="B90" s="802" t="s">
        <v>3699</v>
      </c>
      <c r="C90" s="646"/>
      <c r="D90" s="646"/>
      <c r="E90" s="675" t="e">
        <f t="shared" si="9"/>
        <v>#DIV/0!</v>
      </c>
      <c r="F90" s="817">
        <v>233</v>
      </c>
      <c r="G90" s="817"/>
      <c r="H90" s="675">
        <f t="shared" si="10"/>
        <v>0</v>
      </c>
      <c r="I90" s="648">
        <f t="shared" si="7"/>
        <v>233</v>
      </c>
      <c r="J90" s="648">
        <f t="shared" si="8"/>
        <v>0</v>
      </c>
      <c r="K90" s="677">
        <f t="shared" si="11"/>
        <v>0</v>
      </c>
    </row>
    <row r="91" spans="1:11">
      <c r="A91" s="316" t="s">
        <v>4558</v>
      </c>
      <c r="B91" s="802" t="s">
        <v>3700</v>
      </c>
      <c r="C91" s="646"/>
      <c r="D91" s="646"/>
      <c r="E91" s="675" t="e">
        <f t="shared" si="9"/>
        <v>#DIV/0!</v>
      </c>
      <c r="F91" s="817">
        <v>87</v>
      </c>
      <c r="G91" s="817">
        <v>69</v>
      </c>
      <c r="H91" s="675">
        <f t="shared" si="10"/>
        <v>79.310344827586206</v>
      </c>
      <c r="I91" s="648">
        <f t="shared" si="7"/>
        <v>87</v>
      </c>
      <c r="J91" s="648">
        <f t="shared" si="8"/>
        <v>69</v>
      </c>
      <c r="K91" s="677">
        <f t="shared" si="11"/>
        <v>79.310344827586206</v>
      </c>
    </row>
    <row r="92" spans="1:11">
      <c r="A92" s="316" t="s">
        <v>1790</v>
      </c>
      <c r="B92" s="802" t="s">
        <v>3701</v>
      </c>
      <c r="C92" s="646"/>
      <c r="D92" s="646"/>
      <c r="E92" s="675" t="e">
        <f t="shared" si="9"/>
        <v>#DIV/0!</v>
      </c>
      <c r="F92" s="817">
        <v>24</v>
      </c>
      <c r="G92" s="817"/>
      <c r="H92" s="675">
        <f t="shared" si="10"/>
        <v>0</v>
      </c>
      <c r="I92" s="738">
        <f t="shared" si="7"/>
        <v>24</v>
      </c>
      <c r="J92" s="738">
        <f t="shared" si="8"/>
        <v>0</v>
      </c>
      <c r="K92" s="677">
        <f t="shared" si="11"/>
        <v>0</v>
      </c>
    </row>
    <row r="93" spans="1:11" ht="25.5">
      <c r="A93" s="316" t="s">
        <v>723</v>
      </c>
      <c r="B93" s="802" t="s">
        <v>3702</v>
      </c>
      <c r="C93" s="646">
        <v>2</v>
      </c>
      <c r="D93" s="646">
        <v>4</v>
      </c>
      <c r="E93" s="675">
        <f t="shared" si="9"/>
        <v>200</v>
      </c>
      <c r="F93" s="817">
        <v>162</v>
      </c>
      <c r="G93" s="817">
        <v>211</v>
      </c>
      <c r="H93" s="675">
        <f t="shared" si="10"/>
        <v>130.24691358024691</v>
      </c>
      <c r="I93" s="738">
        <f t="shared" si="7"/>
        <v>164</v>
      </c>
      <c r="J93" s="738">
        <f t="shared" si="8"/>
        <v>215</v>
      </c>
      <c r="K93" s="677">
        <f t="shared" si="11"/>
        <v>131.09756097560975</v>
      </c>
    </row>
    <row r="94" spans="1:11">
      <c r="A94" s="316" t="s">
        <v>3703</v>
      </c>
      <c r="B94" s="802" t="s">
        <v>3704</v>
      </c>
      <c r="C94" s="646"/>
      <c r="D94" s="646"/>
      <c r="E94" s="675" t="e">
        <f t="shared" si="9"/>
        <v>#DIV/0!</v>
      </c>
      <c r="F94" s="817">
        <v>12</v>
      </c>
      <c r="G94" s="817"/>
      <c r="H94" s="675">
        <f t="shared" si="10"/>
        <v>0</v>
      </c>
      <c r="I94" s="648">
        <f t="shared" si="7"/>
        <v>12</v>
      </c>
      <c r="J94" s="648">
        <f t="shared" si="8"/>
        <v>0</v>
      </c>
      <c r="K94" s="677">
        <f t="shared" si="11"/>
        <v>0</v>
      </c>
    </row>
    <row r="95" spans="1:11">
      <c r="A95" s="316" t="s">
        <v>3705</v>
      </c>
      <c r="B95" s="802" t="s">
        <v>3706</v>
      </c>
      <c r="C95" s="646"/>
      <c r="D95" s="646">
        <v>1</v>
      </c>
      <c r="E95" s="675" t="e">
        <f t="shared" si="9"/>
        <v>#DIV/0!</v>
      </c>
      <c r="F95" s="817">
        <v>2226</v>
      </c>
      <c r="G95" s="817">
        <v>2044</v>
      </c>
      <c r="H95" s="675">
        <f t="shared" si="10"/>
        <v>91.823899371069189</v>
      </c>
      <c r="I95" s="648">
        <f t="shared" si="7"/>
        <v>2226</v>
      </c>
      <c r="J95" s="648">
        <f t="shared" si="8"/>
        <v>2045</v>
      </c>
      <c r="K95" s="677">
        <f t="shared" si="11"/>
        <v>91.868823000898473</v>
      </c>
    </row>
    <row r="96" spans="1:11" ht="25.5">
      <c r="A96" s="312" t="s">
        <v>3707</v>
      </c>
      <c r="B96" s="313" t="s">
        <v>3708</v>
      </c>
      <c r="C96" s="647">
        <v>1</v>
      </c>
      <c r="D96" s="647"/>
      <c r="E96" s="675">
        <f t="shared" si="9"/>
        <v>0</v>
      </c>
      <c r="F96" s="647"/>
      <c r="G96" s="647"/>
      <c r="H96" s="675" t="e">
        <f t="shared" si="10"/>
        <v>#DIV/0!</v>
      </c>
      <c r="I96" s="648">
        <f t="shared" si="7"/>
        <v>1</v>
      </c>
      <c r="J96" s="648">
        <f t="shared" si="8"/>
        <v>0</v>
      </c>
      <c r="K96" s="677">
        <f t="shared" si="11"/>
        <v>0</v>
      </c>
    </row>
    <row r="97" spans="1:11">
      <c r="A97" s="316" t="s">
        <v>3709</v>
      </c>
      <c r="B97" s="792" t="s">
        <v>3710</v>
      </c>
      <c r="C97" s="646">
        <v>1</v>
      </c>
      <c r="D97" s="646"/>
      <c r="E97" s="675">
        <f t="shared" si="9"/>
        <v>0</v>
      </c>
      <c r="F97" s="471">
        <v>2</v>
      </c>
      <c r="G97" s="471"/>
      <c r="H97" s="675">
        <f t="shared" si="10"/>
        <v>0</v>
      </c>
      <c r="I97" s="648">
        <f t="shared" si="7"/>
        <v>3</v>
      </c>
      <c r="J97" s="648">
        <f t="shared" si="8"/>
        <v>0</v>
      </c>
      <c r="K97" s="677">
        <f t="shared" si="11"/>
        <v>0</v>
      </c>
    </row>
    <row r="98" spans="1:11" ht="25.5">
      <c r="A98" s="316" t="s">
        <v>3711</v>
      </c>
      <c r="B98" s="792" t="s">
        <v>3712</v>
      </c>
      <c r="C98" s="646"/>
      <c r="D98" s="646"/>
      <c r="E98" s="675" t="e">
        <f t="shared" si="9"/>
        <v>#DIV/0!</v>
      </c>
      <c r="F98" s="471">
        <v>1</v>
      </c>
      <c r="G98" s="471"/>
      <c r="H98" s="675">
        <f t="shared" si="10"/>
        <v>0</v>
      </c>
      <c r="I98" s="648">
        <f t="shared" si="7"/>
        <v>1</v>
      </c>
      <c r="J98" s="648">
        <f t="shared" si="8"/>
        <v>0</v>
      </c>
      <c r="K98" s="677">
        <f t="shared" si="11"/>
        <v>0</v>
      </c>
    </row>
    <row r="99" spans="1:11">
      <c r="A99" s="316" t="s">
        <v>3713</v>
      </c>
      <c r="B99" s="792" t="s">
        <v>3714</v>
      </c>
      <c r="C99" s="646"/>
      <c r="D99" s="646"/>
      <c r="E99" s="675" t="e">
        <f t="shared" si="9"/>
        <v>#DIV/0!</v>
      </c>
      <c r="F99" s="471">
        <v>1</v>
      </c>
      <c r="G99" s="471"/>
      <c r="H99" s="675">
        <f t="shared" si="10"/>
        <v>0</v>
      </c>
      <c r="I99" s="648">
        <f t="shared" si="7"/>
        <v>1</v>
      </c>
      <c r="J99" s="648">
        <f t="shared" si="8"/>
        <v>0</v>
      </c>
      <c r="K99" s="677">
        <f t="shared" si="11"/>
        <v>0</v>
      </c>
    </row>
    <row r="100" spans="1:11" ht="38.25">
      <c r="A100" s="316" t="s">
        <v>3715</v>
      </c>
      <c r="B100" s="792" t="s">
        <v>3716</v>
      </c>
      <c r="C100" s="646"/>
      <c r="D100" s="646"/>
      <c r="E100" s="675" t="e">
        <f t="shared" si="9"/>
        <v>#DIV/0!</v>
      </c>
      <c r="F100" s="471">
        <v>1</v>
      </c>
      <c r="G100" s="471"/>
      <c r="H100" s="675">
        <f t="shared" si="10"/>
        <v>0</v>
      </c>
      <c r="I100" s="648">
        <f t="shared" si="7"/>
        <v>1</v>
      </c>
      <c r="J100" s="648">
        <f t="shared" si="8"/>
        <v>0</v>
      </c>
      <c r="K100" s="677">
        <f t="shared" si="11"/>
        <v>0</v>
      </c>
    </row>
    <row r="101" spans="1:11" ht="38.25">
      <c r="A101" s="316" t="s">
        <v>3717</v>
      </c>
      <c r="B101" s="792" t="s">
        <v>3718</v>
      </c>
      <c r="C101" s="646"/>
      <c r="D101" s="646"/>
      <c r="E101" s="675" t="e">
        <f t="shared" si="9"/>
        <v>#DIV/0!</v>
      </c>
      <c r="F101" s="471">
        <v>7</v>
      </c>
      <c r="G101" s="471"/>
      <c r="H101" s="675">
        <f t="shared" si="10"/>
        <v>0</v>
      </c>
      <c r="I101" s="648">
        <f t="shared" si="7"/>
        <v>7</v>
      </c>
      <c r="J101" s="648">
        <f t="shared" si="8"/>
        <v>0</v>
      </c>
      <c r="K101" s="677">
        <f t="shared" si="11"/>
        <v>0</v>
      </c>
    </row>
    <row r="102" spans="1:11" ht="25.5">
      <c r="A102" s="316" t="s">
        <v>3719</v>
      </c>
      <c r="B102" s="792" t="s">
        <v>3720</v>
      </c>
      <c r="C102" s="646"/>
      <c r="D102" s="646"/>
      <c r="E102" s="675" t="e">
        <f t="shared" si="9"/>
        <v>#DIV/0!</v>
      </c>
      <c r="F102" s="471">
        <v>1</v>
      </c>
      <c r="G102" s="471"/>
      <c r="H102" s="675">
        <f t="shared" si="10"/>
        <v>0</v>
      </c>
      <c r="I102" s="648">
        <f t="shared" si="7"/>
        <v>1</v>
      </c>
      <c r="J102" s="648">
        <f t="shared" si="8"/>
        <v>0</v>
      </c>
      <c r="K102" s="677">
        <f t="shared" si="11"/>
        <v>0</v>
      </c>
    </row>
    <row r="103" spans="1:11" ht="38.25">
      <c r="A103" s="316" t="s">
        <v>3721</v>
      </c>
      <c r="B103" s="792" t="s">
        <v>3722</v>
      </c>
      <c r="C103" s="646"/>
      <c r="D103" s="646"/>
      <c r="E103" s="675" t="e">
        <f t="shared" si="9"/>
        <v>#DIV/0!</v>
      </c>
      <c r="F103" s="471">
        <v>2</v>
      </c>
      <c r="G103" s="471"/>
      <c r="H103" s="675">
        <f t="shared" si="10"/>
        <v>0</v>
      </c>
      <c r="I103" s="648">
        <f t="shared" si="7"/>
        <v>2</v>
      </c>
      <c r="J103" s="648">
        <f t="shared" si="8"/>
        <v>0</v>
      </c>
      <c r="K103" s="677">
        <f t="shared" si="11"/>
        <v>0</v>
      </c>
    </row>
    <row r="104" spans="1:11" ht="38.25">
      <c r="A104" s="316" t="s">
        <v>3723</v>
      </c>
      <c r="B104" s="792" t="s">
        <v>3724</v>
      </c>
      <c r="C104" s="646"/>
      <c r="D104" s="646"/>
      <c r="E104" s="675" t="e">
        <f t="shared" si="9"/>
        <v>#DIV/0!</v>
      </c>
      <c r="F104" s="471">
        <v>1</v>
      </c>
      <c r="G104" s="471"/>
      <c r="H104" s="675">
        <f t="shared" si="10"/>
        <v>0</v>
      </c>
      <c r="I104" s="648">
        <f t="shared" si="7"/>
        <v>1</v>
      </c>
      <c r="J104" s="648">
        <f t="shared" si="8"/>
        <v>0</v>
      </c>
      <c r="K104" s="677">
        <f t="shared" si="11"/>
        <v>0</v>
      </c>
    </row>
    <row r="105" spans="1:11">
      <c r="A105" s="316" t="s">
        <v>3725</v>
      </c>
      <c r="B105" s="792" t="s">
        <v>3726</v>
      </c>
      <c r="C105" s="646"/>
      <c r="D105" s="646"/>
      <c r="E105" s="675" t="e">
        <f t="shared" si="9"/>
        <v>#DIV/0!</v>
      </c>
      <c r="F105" s="471">
        <v>5</v>
      </c>
      <c r="G105" s="471"/>
      <c r="H105" s="675">
        <f t="shared" si="10"/>
        <v>0</v>
      </c>
      <c r="I105" s="648">
        <f t="shared" si="7"/>
        <v>5</v>
      </c>
      <c r="J105" s="648">
        <f t="shared" si="8"/>
        <v>0</v>
      </c>
      <c r="K105" s="677">
        <f t="shared" si="11"/>
        <v>0</v>
      </c>
    </row>
    <row r="106" spans="1:11">
      <c r="A106" s="316" t="s">
        <v>4283</v>
      </c>
      <c r="B106" s="792" t="s">
        <v>4284</v>
      </c>
      <c r="C106" s="646"/>
      <c r="D106" s="646"/>
      <c r="E106" s="675" t="e">
        <f t="shared" si="9"/>
        <v>#DIV/0!</v>
      </c>
      <c r="F106" s="471">
        <v>1</v>
      </c>
      <c r="G106" s="471"/>
      <c r="H106" s="675">
        <f t="shared" si="10"/>
        <v>0</v>
      </c>
      <c r="I106" s="648">
        <f t="shared" si="7"/>
        <v>1</v>
      </c>
      <c r="J106" s="648">
        <f t="shared" si="8"/>
        <v>0</v>
      </c>
      <c r="K106" s="677">
        <f t="shared" si="11"/>
        <v>0</v>
      </c>
    </row>
    <row r="107" spans="1:11">
      <c r="A107" s="316" t="s">
        <v>3555</v>
      </c>
      <c r="B107" s="792" t="s">
        <v>3727</v>
      </c>
      <c r="C107" s="646"/>
      <c r="D107" s="646"/>
      <c r="E107" s="675" t="e">
        <f t="shared" si="9"/>
        <v>#DIV/0!</v>
      </c>
      <c r="F107" s="471">
        <v>1</v>
      </c>
      <c r="G107" s="471"/>
      <c r="H107" s="675">
        <f t="shared" si="10"/>
        <v>0</v>
      </c>
      <c r="I107" s="648">
        <f t="shared" ref="I107:I141" si="12">C107+F107</f>
        <v>1</v>
      </c>
      <c r="J107" s="648">
        <f t="shared" ref="J107:J141" si="13">D107+G107</f>
        <v>0</v>
      </c>
      <c r="K107" s="677">
        <f t="shared" si="11"/>
        <v>0</v>
      </c>
    </row>
    <row r="108" spans="1:11">
      <c r="A108" s="316" t="s">
        <v>2785</v>
      </c>
      <c r="B108" s="792" t="s">
        <v>2786</v>
      </c>
      <c r="C108" s="646"/>
      <c r="D108" s="646"/>
      <c r="E108" s="675" t="e">
        <f t="shared" si="9"/>
        <v>#DIV/0!</v>
      </c>
      <c r="F108" s="471">
        <v>7</v>
      </c>
      <c r="G108" s="471"/>
      <c r="H108" s="675">
        <f t="shared" si="10"/>
        <v>0</v>
      </c>
      <c r="I108" s="648">
        <f t="shared" si="12"/>
        <v>7</v>
      </c>
      <c r="J108" s="648">
        <f t="shared" si="13"/>
        <v>0</v>
      </c>
      <c r="K108" s="677">
        <f t="shared" si="11"/>
        <v>0</v>
      </c>
    </row>
    <row r="109" spans="1:11">
      <c r="A109" s="316" t="s">
        <v>2528</v>
      </c>
      <c r="B109" s="792" t="s">
        <v>3728</v>
      </c>
      <c r="C109" s="646"/>
      <c r="D109" s="646"/>
      <c r="E109" s="675" t="e">
        <f t="shared" si="9"/>
        <v>#DIV/0!</v>
      </c>
      <c r="F109" s="471">
        <v>1</v>
      </c>
      <c r="G109" s="471"/>
      <c r="H109" s="675">
        <f t="shared" si="10"/>
        <v>0</v>
      </c>
      <c r="I109" s="648">
        <f t="shared" si="12"/>
        <v>1</v>
      </c>
      <c r="J109" s="648">
        <f t="shared" si="13"/>
        <v>0</v>
      </c>
      <c r="K109" s="677">
        <f t="shared" si="11"/>
        <v>0</v>
      </c>
    </row>
    <row r="110" spans="1:11" ht="25.5">
      <c r="A110" s="316" t="s">
        <v>4197</v>
      </c>
      <c r="B110" s="792" t="s">
        <v>3729</v>
      </c>
      <c r="C110" s="646">
        <v>1</v>
      </c>
      <c r="D110" s="646"/>
      <c r="E110" s="675">
        <f t="shared" si="9"/>
        <v>0</v>
      </c>
      <c r="F110" s="471">
        <v>3</v>
      </c>
      <c r="G110" s="471"/>
      <c r="H110" s="675">
        <f t="shared" si="10"/>
        <v>0</v>
      </c>
      <c r="I110" s="648">
        <f t="shared" si="12"/>
        <v>4</v>
      </c>
      <c r="J110" s="648">
        <f t="shared" si="13"/>
        <v>0</v>
      </c>
      <c r="K110" s="677">
        <f t="shared" si="11"/>
        <v>0</v>
      </c>
    </row>
    <row r="111" spans="1:11" ht="25.5">
      <c r="A111" s="316" t="s">
        <v>3730</v>
      </c>
      <c r="B111" s="792" t="s">
        <v>3731</v>
      </c>
      <c r="C111" s="646"/>
      <c r="D111" s="646"/>
      <c r="E111" s="675" t="e">
        <f t="shared" si="9"/>
        <v>#DIV/0!</v>
      </c>
      <c r="F111" s="471">
        <v>4</v>
      </c>
      <c r="G111" s="471"/>
      <c r="H111" s="675">
        <f t="shared" si="10"/>
        <v>0</v>
      </c>
      <c r="I111" s="648">
        <f t="shared" si="12"/>
        <v>4</v>
      </c>
      <c r="J111" s="648">
        <f t="shared" si="13"/>
        <v>0</v>
      </c>
      <c r="K111" s="677">
        <f t="shared" si="11"/>
        <v>0</v>
      </c>
    </row>
    <row r="112" spans="1:11" ht="25.5">
      <c r="A112" s="316" t="s">
        <v>4898</v>
      </c>
      <c r="B112" s="792" t="s">
        <v>1086</v>
      </c>
      <c r="C112" s="646"/>
      <c r="D112" s="646"/>
      <c r="E112" s="675" t="e">
        <f t="shared" si="9"/>
        <v>#DIV/0!</v>
      </c>
      <c r="F112" s="471">
        <v>10</v>
      </c>
      <c r="G112" s="471"/>
      <c r="H112" s="675">
        <f t="shared" si="10"/>
        <v>0</v>
      </c>
      <c r="I112" s="648">
        <f t="shared" si="12"/>
        <v>10</v>
      </c>
      <c r="J112" s="648">
        <f t="shared" si="13"/>
        <v>0</v>
      </c>
      <c r="K112" s="677">
        <f t="shared" si="11"/>
        <v>0</v>
      </c>
    </row>
    <row r="113" spans="1:11">
      <c r="A113" s="316" t="s">
        <v>538</v>
      </c>
      <c r="B113" s="792" t="s">
        <v>539</v>
      </c>
      <c r="C113" s="646">
        <v>1</v>
      </c>
      <c r="D113" s="646"/>
      <c r="E113" s="675">
        <f t="shared" si="9"/>
        <v>0</v>
      </c>
      <c r="F113" s="471"/>
      <c r="G113" s="471"/>
      <c r="H113" s="675" t="e">
        <f t="shared" si="10"/>
        <v>#DIV/0!</v>
      </c>
      <c r="I113" s="648">
        <f t="shared" si="12"/>
        <v>1</v>
      </c>
      <c r="J113" s="648">
        <f t="shared" si="13"/>
        <v>0</v>
      </c>
      <c r="K113" s="677">
        <f t="shared" si="11"/>
        <v>0</v>
      </c>
    </row>
    <row r="114" spans="1:11" ht="25.5">
      <c r="A114" s="312" t="s">
        <v>3001</v>
      </c>
      <c r="B114" s="313" t="s">
        <v>3002</v>
      </c>
      <c r="C114" s="646">
        <v>1</v>
      </c>
      <c r="D114" s="646">
        <v>5</v>
      </c>
      <c r="E114" s="675">
        <f t="shared" si="9"/>
        <v>500</v>
      </c>
      <c r="F114" s="471"/>
      <c r="G114" s="471"/>
      <c r="H114" s="675" t="e">
        <f t="shared" si="10"/>
        <v>#DIV/0!</v>
      </c>
      <c r="I114" s="648">
        <f t="shared" si="12"/>
        <v>1</v>
      </c>
      <c r="J114" s="648">
        <f t="shared" si="13"/>
        <v>5</v>
      </c>
      <c r="K114" s="677">
        <f t="shared" si="11"/>
        <v>500</v>
      </c>
    </row>
    <row r="115" spans="1:11">
      <c r="A115" s="316" t="s">
        <v>3539</v>
      </c>
      <c r="B115" s="792" t="s">
        <v>1085</v>
      </c>
      <c r="C115" s="646"/>
      <c r="D115" s="646"/>
      <c r="E115" s="675" t="e">
        <f t="shared" si="9"/>
        <v>#DIV/0!</v>
      </c>
      <c r="F115" s="471">
        <v>1</v>
      </c>
      <c r="G115" s="471"/>
      <c r="H115" s="675">
        <f t="shared" si="10"/>
        <v>0</v>
      </c>
      <c r="I115" s="648">
        <f t="shared" si="12"/>
        <v>1</v>
      </c>
      <c r="J115" s="648">
        <f t="shared" si="13"/>
        <v>0</v>
      </c>
      <c r="K115" s="677">
        <f t="shared" si="11"/>
        <v>0</v>
      </c>
    </row>
    <row r="116" spans="1:11">
      <c r="A116" s="312" t="s">
        <v>1527</v>
      </c>
      <c r="B116" s="313" t="s">
        <v>1528</v>
      </c>
      <c r="C116" s="646"/>
      <c r="D116" s="646"/>
      <c r="E116" s="675" t="e">
        <f t="shared" si="9"/>
        <v>#DIV/0!</v>
      </c>
      <c r="F116" s="471">
        <v>1</v>
      </c>
      <c r="G116" s="471">
        <v>5</v>
      </c>
      <c r="H116" s="675">
        <f t="shared" si="10"/>
        <v>500</v>
      </c>
      <c r="I116" s="648">
        <f t="shared" si="12"/>
        <v>1</v>
      </c>
      <c r="J116" s="648">
        <f t="shared" si="13"/>
        <v>5</v>
      </c>
      <c r="K116" s="677">
        <f t="shared" si="11"/>
        <v>500</v>
      </c>
    </row>
    <row r="117" spans="1:11">
      <c r="A117" s="312" t="s">
        <v>3063</v>
      </c>
      <c r="B117" s="313" t="s">
        <v>1617</v>
      </c>
      <c r="C117" s="646"/>
      <c r="D117" s="646"/>
      <c r="E117" s="675" t="e">
        <f t="shared" si="9"/>
        <v>#DIV/0!</v>
      </c>
      <c r="F117" s="471">
        <v>20</v>
      </c>
      <c r="G117" s="471"/>
      <c r="H117" s="675">
        <f t="shared" si="10"/>
        <v>0</v>
      </c>
      <c r="I117" s="648">
        <f t="shared" si="12"/>
        <v>20</v>
      </c>
      <c r="J117" s="648">
        <f t="shared" si="13"/>
        <v>0</v>
      </c>
      <c r="K117" s="677">
        <f t="shared" si="11"/>
        <v>0</v>
      </c>
    </row>
    <row r="118" spans="1:11">
      <c r="A118" s="316" t="s">
        <v>1087</v>
      </c>
      <c r="B118" s="792" t="s">
        <v>1088</v>
      </c>
      <c r="C118" s="646"/>
      <c r="D118" s="646"/>
      <c r="E118" s="675" t="e">
        <f t="shared" si="9"/>
        <v>#DIV/0!</v>
      </c>
      <c r="F118" s="471"/>
      <c r="G118" s="471"/>
      <c r="H118" s="675" t="e">
        <f>SUM(G118/F118*100)</f>
        <v>#DIV/0!</v>
      </c>
      <c r="I118" s="648">
        <f>C118+F118</f>
        <v>0</v>
      </c>
      <c r="J118" s="648">
        <f>D118+G118</f>
        <v>0</v>
      </c>
      <c r="K118" s="677" t="e">
        <f>SUM(J118/I118*100)</f>
        <v>#DIV/0!</v>
      </c>
    </row>
    <row r="119" spans="1:11">
      <c r="A119" s="316" t="s">
        <v>2861</v>
      </c>
      <c r="B119" s="792" t="s">
        <v>2862</v>
      </c>
      <c r="C119" s="646"/>
      <c r="D119" s="646"/>
      <c r="E119" s="675" t="e">
        <f>SUM(D119/C119*100)</f>
        <v>#DIV/0!</v>
      </c>
      <c r="F119" s="471"/>
      <c r="G119" s="471">
        <v>1</v>
      </c>
      <c r="H119" s="675" t="e">
        <f>SUM(G119/F119*100)</f>
        <v>#DIV/0!</v>
      </c>
      <c r="I119" s="648">
        <f>C119+F119</f>
        <v>0</v>
      </c>
      <c r="J119" s="648">
        <f>D119+G119</f>
        <v>1</v>
      </c>
      <c r="K119" s="677" t="e">
        <f>SUM(J119/I119*100)</f>
        <v>#DIV/0!</v>
      </c>
    </row>
    <row r="120" spans="1:11" ht="25.5">
      <c r="A120" s="316" t="s">
        <v>4290</v>
      </c>
      <c r="B120" s="792" t="s">
        <v>7191</v>
      </c>
      <c r="C120" s="1456"/>
      <c r="D120" s="1456">
        <v>1</v>
      </c>
      <c r="E120" s="675" t="e">
        <f t="shared" ref="E120:E124" si="14">SUM(D120/C120*100)</f>
        <v>#DIV/0!</v>
      </c>
      <c r="F120" s="1455"/>
      <c r="G120" s="1455">
        <v>9</v>
      </c>
      <c r="H120" s="675" t="e">
        <f t="shared" ref="H120:H124" si="15">SUM(G120/F120*100)</f>
        <v>#DIV/0!</v>
      </c>
      <c r="I120" s="648">
        <f t="shared" ref="I120:I124" si="16">C120+F120</f>
        <v>0</v>
      </c>
      <c r="J120" s="648">
        <f t="shared" ref="J120:J124" si="17">D120+G120</f>
        <v>10</v>
      </c>
      <c r="K120" s="677" t="e">
        <f t="shared" ref="K120:K124" si="18">SUM(J120/I120*100)</f>
        <v>#DIV/0!</v>
      </c>
    </row>
    <row r="121" spans="1:11" ht="25.5">
      <c r="A121" s="316" t="s">
        <v>108</v>
      </c>
      <c r="B121" s="792" t="s">
        <v>7192</v>
      </c>
      <c r="C121" s="1456"/>
      <c r="D121" s="1456"/>
      <c r="E121" s="675" t="e">
        <f t="shared" si="14"/>
        <v>#DIV/0!</v>
      </c>
      <c r="F121" s="1455"/>
      <c r="G121" s="1455">
        <v>1</v>
      </c>
      <c r="H121" s="675" t="e">
        <f t="shared" si="15"/>
        <v>#DIV/0!</v>
      </c>
      <c r="I121" s="648">
        <f t="shared" si="16"/>
        <v>0</v>
      </c>
      <c r="J121" s="648">
        <f t="shared" si="17"/>
        <v>1</v>
      </c>
      <c r="K121" s="677" t="e">
        <f t="shared" si="18"/>
        <v>#DIV/0!</v>
      </c>
    </row>
    <row r="122" spans="1:11" ht="25.5">
      <c r="A122" s="316" t="s">
        <v>108</v>
      </c>
      <c r="B122" s="792" t="s">
        <v>7192</v>
      </c>
      <c r="C122" s="1456"/>
      <c r="D122" s="1456"/>
      <c r="E122" s="675" t="e">
        <f t="shared" si="14"/>
        <v>#DIV/0!</v>
      </c>
      <c r="F122" s="1455"/>
      <c r="G122" s="1455">
        <v>1</v>
      </c>
      <c r="H122" s="675" t="e">
        <f t="shared" si="15"/>
        <v>#DIV/0!</v>
      </c>
      <c r="I122" s="648">
        <f t="shared" si="16"/>
        <v>0</v>
      </c>
      <c r="J122" s="648">
        <f t="shared" si="17"/>
        <v>1</v>
      </c>
      <c r="K122" s="677" t="e">
        <f t="shared" si="18"/>
        <v>#DIV/0!</v>
      </c>
    </row>
    <row r="123" spans="1:11">
      <c r="A123" s="316" t="s">
        <v>3564</v>
      </c>
      <c r="B123" s="792" t="s">
        <v>3565</v>
      </c>
      <c r="C123" s="1458"/>
      <c r="D123" s="1458"/>
      <c r="E123" s="675" t="e">
        <f t="shared" si="14"/>
        <v>#DIV/0!</v>
      </c>
      <c r="F123" s="1457"/>
      <c r="G123" s="1457"/>
      <c r="H123" s="675" t="e">
        <f t="shared" si="15"/>
        <v>#DIV/0!</v>
      </c>
      <c r="I123" s="648">
        <f t="shared" si="16"/>
        <v>0</v>
      </c>
      <c r="J123" s="648">
        <f t="shared" si="17"/>
        <v>0</v>
      </c>
      <c r="K123" s="677" t="e">
        <f t="shared" si="18"/>
        <v>#DIV/0!</v>
      </c>
    </row>
    <row r="124" spans="1:11" ht="25.5">
      <c r="A124" s="316" t="s">
        <v>7193</v>
      </c>
      <c r="B124" s="792" t="s">
        <v>7194</v>
      </c>
      <c r="C124" s="1458"/>
      <c r="D124" s="1458"/>
      <c r="E124" s="675" t="e">
        <f t="shared" si="14"/>
        <v>#DIV/0!</v>
      </c>
      <c r="F124" s="1457"/>
      <c r="G124" s="1457">
        <v>1</v>
      </c>
      <c r="H124" s="675" t="e">
        <f t="shared" si="15"/>
        <v>#DIV/0!</v>
      </c>
      <c r="I124" s="648">
        <f t="shared" si="16"/>
        <v>0</v>
      </c>
      <c r="J124" s="648">
        <f t="shared" si="17"/>
        <v>1</v>
      </c>
      <c r="K124" s="677" t="e">
        <f t="shared" si="18"/>
        <v>#DIV/0!</v>
      </c>
    </row>
    <row r="125" spans="1:11" ht="38.25">
      <c r="A125" s="316" t="s">
        <v>4190</v>
      </c>
      <c r="B125" s="792" t="s">
        <v>7195</v>
      </c>
      <c r="C125" s="646"/>
      <c r="D125" s="646"/>
      <c r="E125" s="675" t="e">
        <f t="shared" si="9"/>
        <v>#DIV/0!</v>
      </c>
      <c r="F125" s="471"/>
      <c r="G125" s="471">
        <v>12</v>
      </c>
      <c r="H125" s="675" t="e">
        <f t="shared" si="10"/>
        <v>#DIV/0!</v>
      </c>
      <c r="I125" s="648">
        <f t="shared" si="12"/>
        <v>0</v>
      </c>
      <c r="J125" s="648">
        <f t="shared" si="13"/>
        <v>12</v>
      </c>
      <c r="K125" s="677" t="e">
        <f t="shared" si="11"/>
        <v>#DIV/0!</v>
      </c>
    </row>
    <row r="126" spans="1:11" ht="18" customHeight="1">
      <c r="A126" s="798" t="s">
        <v>4210</v>
      </c>
      <c r="B126" s="674"/>
      <c r="C126" s="741">
        <f>SUM(C12:C125)</f>
        <v>5569</v>
      </c>
      <c r="D126" s="1464">
        <f>SUM(D12:D125)</f>
        <v>4519</v>
      </c>
      <c r="E126" s="677">
        <f t="shared" si="9"/>
        <v>81.145627581253365</v>
      </c>
      <c r="F126" s="1464">
        <f>SUM(F12:F125)</f>
        <v>31844</v>
      </c>
      <c r="G126" s="1464">
        <f>SUM(G12:G125)</f>
        <v>21010</v>
      </c>
      <c r="H126" s="677">
        <f t="shared" si="10"/>
        <v>65.977892224594896</v>
      </c>
      <c r="I126" s="1464">
        <f>SUM(I12:I125)</f>
        <v>37413</v>
      </c>
      <c r="J126" s="1464">
        <f>SUM(J12:J125)</f>
        <v>25529</v>
      </c>
      <c r="K126" s="677">
        <f t="shared" si="11"/>
        <v>68.235640018175502</v>
      </c>
    </row>
    <row r="127" spans="1:11" ht="14.25" customHeight="1">
      <c r="A127" s="1912" t="s">
        <v>4211</v>
      </c>
      <c r="B127" s="1913"/>
      <c r="C127" s="1897"/>
      <c r="D127" s="1894"/>
      <c r="E127" s="1894"/>
      <c r="F127" s="1894"/>
      <c r="G127" s="1894"/>
      <c r="H127" s="1894"/>
      <c r="I127" s="1894"/>
      <c r="J127" s="1894"/>
      <c r="K127" s="1898"/>
    </row>
    <row r="128" spans="1:11">
      <c r="A128" s="483" t="s">
        <v>4212</v>
      </c>
      <c r="B128" s="658" t="s">
        <v>4213</v>
      </c>
      <c r="C128" s="474"/>
      <c r="D128" s="474"/>
      <c r="E128" s="675" t="e">
        <f t="shared" si="9"/>
        <v>#DIV/0!</v>
      </c>
      <c r="F128" s="477"/>
      <c r="G128" s="477"/>
      <c r="H128" s="675" t="e">
        <f t="shared" si="10"/>
        <v>#DIV/0!</v>
      </c>
      <c r="I128" s="648">
        <f t="shared" si="12"/>
        <v>0</v>
      </c>
      <c r="J128" s="648">
        <f t="shared" si="13"/>
        <v>0</v>
      </c>
      <c r="K128" s="677" t="e">
        <f t="shared" si="11"/>
        <v>#DIV/0!</v>
      </c>
    </row>
    <row r="129" spans="1:11">
      <c r="A129" s="483" t="s">
        <v>4214</v>
      </c>
      <c r="B129" s="658" t="s">
        <v>4215</v>
      </c>
      <c r="C129" s="474"/>
      <c r="D129" s="474"/>
      <c r="E129" s="675" t="e">
        <f t="shared" si="9"/>
        <v>#DIV/0!</v>
      </c>
      <c r="F129" s="477"/>
      <c r="G129" s="477"/>
      <c r="H129" s="675" t="e">
        <f t="shared" si="10"/>
        <v>#DIV/0!</v>
      </c>
      <c r="I129" s="648">
        <f t="shared" si="12"/>
        <v>0</v>
      </c>
      <c r="J129" s="648">
        <f t="shared" si="13"/>
        <v>0</v>
      </c>
      <c r="K129" s="677" t="e">
        <f t="shared" si="11"/>
        <v>#DIV/0!</v>
      </c>
    </row>
    <row r="130" spans="1:11">
      <c r="A130" s="483" t="s">
        <v>4216</v>
      </c>
      <c r="B130" s="658" t="s">
        <v>4217</v>
      </c>
      <c r="C130" s="474"/>
      <c r="D130" s="474"/>
      <c r="E130" s="675" t="e">
        <f t="shared" si="9"/>
        <v>#DIV/0!</v>
      </c>
      <c r="F130" s="477"/>
      <c r="G130" s="477"/>
      <c r="H130" s="675" t="e">
        <f t="shared" si="10"/>
        <v>#DIV/0!</v>
      </c>
      <c r="I130" s="648">
        <f t="shared" si="12"/>
        <v>0</v>
      </c>
      <c r="J130" s="648">
        <f t="shared" si="13"/>
        <v>0</v>
      </c>
      <c r="K130" s="677" t="e">
        <f t="shared" si="11"/>
        <v>#DIV/0!</v>
      </c>
    </row>
    <row r="131" spans="1:11" ht="11.25" customHeight="1">
      <c r="A131" s="483" t="s">
        <v>819</v>
      </c>
      <c r="B131" s="658" t="s">
        <v>4218</v>
      </c>
      <c r="C131" s="474"/>
      <c r="D131" s="474"/>
      <c r="E131" s="675" t="e">
        <f t="shared" si="9"/>
        <v>#DIV/0!</v>
      </c>
      <c r="F131" s="477"/>
      <c r="G131" s="477"/>
      <c r="H131" s="675" t="e">
        <f t="shared" si="10"/>
        <v>#DIV/0!</v>
      </c>
      <c r="I131" s="648">
        <f t="shared" si="12"/>
        <v>0</v>
      </c>
      <c r="J131" s="648">
        <f t="shared" si="13"/>
        <v>0</v>
      </c>
      <c r="K131" s="677" t="e">
        <f t="shared" si="11"/>
        <v>#DIV/0!</v>
      </c>
    </row>
    <row r="132" spans="1:11">
      <c r="A132" s="483" t="s">
        <v>4219</v>
      </c>
      <c r="B132" s="658" t="s">
        <v>4220</v>
      </c>
      <c r="C132" s="474"/>
      <c r="D132" s="474"/>
      <c r="E132" s="675" t="e">
        <f t="shared" si="9"/>
        <v>#DIV/0!</v>
      </c>
      <c r="F132" s="477"/>
      <c r="G132" s="477"/>
      <c r="H132" s="675" t="e">
        <f t="shared" si="10"/>
        <v>#DIV/0!</v>
      </c>
      <c r="I132" s="648">
        <f t="shared" si="12"/>
        <v>0</v>
      </c>
      <c r="J132" s="648">
        <f t="shared" si="13"/>
        <v>0</v>
      </c>
      <c r="K132" s="677" t="e">
        <f t="shared" si="11"/>
        <v>#DIV/0!</v>
      </c>
    </row>
    <row r="133" spans="1:11" ht="10.5" customHeight="1">
      <c r="A133" s="483" t="s">
        <v>4221</v>
      </c>
      <c r="B133" s="658" t="s">
        <v>4222</v>
      </c>
      <c r="C133" s="474"/>
      <c r="D133" s="474"/>
      <c r="E133" s="675" t="e">
        <f t="shared" si="9"/>
        <v>#DIV/0!</v>
      </c>
      <c r="F133" s="477"/>
      <c r="G133" s="477"/>
      <c r="H133" s="675" t="e">
        <f t="shared" si="10"/>
        <v>#DIV/0!</v>
      </c>
      <c r="I133" s="648">
        <f t="shared" si="12"/>
        <v>0</v>
      </c>
      <c r="J133" s="648">
        <f t="shared" si="13"/>
        <v>0</v>
      </c>
      <c r="K133" s="677" t="e">
        <f t="shared" si="11"/>
        <v>#DIV/0!</v>
      </c>
    </row>
    <row r="134" spans="1:11" ht="15" customHeight="1">
      <c r="A134" s="483" t="s">
        <v>4223</v>
      </c>
      <c r="B134" s="658" t="s">
        <v>4224</v>
      </c>
      <c r="C134" s="474"/>
      <c r="D134" s="474"/>
      <c r="E134" s="675" t="e">
        <f t="shared" si="9"/>
        <v>#DIV/0!</v>
      </c>
      <c r="F134" s="477"/>
      <c r="G134" s="477"/>
      <c r="H134" s="675" t="e">
        <f t="shared" si="10"/>
        <v>#DIV/0!</v>
      </c>
      <c r="I134" s="648">
        <f t="shared" si="12"/>
        <v>0</v>
      </c>
      <c r="J134" s="648">
        <f t="shared" si="13"/>
        <v>0</v>
      </c>
      <c r="K134" s="677" t="e">
        <f t="shared" si="11"/>
        <v>#DIV/0!</v>
      </c>
    </row>
    <row r="135" spans="1:11" ht="12" customHeight="1">
      <c r="A135" s="483" t="s">
        <v>4225</v>
      </c>
      <c r="B135" s="658" t="s">
        <v>570</v>
      </c>
      <c r="C135" s="474"/>
      <c r="D135" s="474"/>
      <c r="E135" s="675" t="e">
        <f t="shared" si="9"/>
        <v>#DIV/0!</v>
      </c>
      <c r="F135" s="564"/>
      <c r="G135" s="564"/>
      <c r="H135" s="675" t="e">
        <f t="shared" si="10"/>
        <v>#DIV/0!</v>
      </c>
      <c r="I135" s="648">
        <f t="shared" si="12"/>
        <v>0</v>
      </c>
      <c r="J135" s="648">
        <f t="shared" si="13"/>
        <v>0</v>
      </c>
      <c r="K135" s="677" t="e">
        <f t="shared" si="11"/>
        <v>#DIV/0!</v>
      </c>
    </row>
    <row r="136" spans="1:11" ht="8.25" customHeight="1">
      <c r="A136" s="483" t="s">
        <v>571</v>
      </c>
      <c r="B136" s="658" t="s">
        <v>572</v>
      </c>
      <c r="C136" s="474"/>
      <c r="D136" s="474"/>
      <c r="E136" s="675" t="e">
        <f t="shared" si="9"/>
        <v>#DIV/0!</v>
      </c>
      <c r="F136" s="564"/>
      <c r="G136" s="564"/>
      <c r="H136" s="675" t="e">
        <f t="shared" si="10"/>
        <v>#DIV/0!</v>
      </c>
      <c r="I136" s="648">
        <f t="shared" si="12"/>
        <v>0</v>
      </c>
      <c r="J136" s="648">
        <f t="shared" si="13"/>
        <v>0</v>
      </c>
      <c r="K136" s="677" t="e">
        <f t="shared" si="11"/>
        <v>#DIV/0!</v>
      </c>
    </row>
    <row r="137" spans="1:11" ht="6" customHeight="1">
      <c r="A137" s="483" t="s">
        <v>573</v>
      </c>
      <c r="B137" s="658" t="s">
        <v>2990</v>
      </c>
      <c r="C137" s="474"/>
      <c r="D137" s="474"/>
      <c r="E137" s="675" t="e">
        <f t="shared" si="9"/>
        <v>#DIV/0!</v>
      </c>
      <c r="F137" s="564"/>
      <c r="G137" s="564"/>
      <c r="H137" s="675" t="e">
        <f t="shared" si="10"/>
        <v>#DIV/0!</v>
      </c>
      <c r="I137" s="648">
        <f t="shared" si="12"/>
        <v>0</v>
      </c>
      <c r="J137" s="648">
        <f t="shared" si="13"/>
        <v>0</v>
      </c>
      <c r="K137" s="677" t="e">
        <f t="shared" si="11"/>
        <v>#DIV/0!</v>
      </c>
    </row>
    <row r="138" spans="1:11" ht="11.25" customHeight="1">
      <c r="A138" s="483" t="s">
        <v>2991</v>
      </c>
      <c r="B138" s="658" t="s">
        <v>2992</v>
      </c>
      <c r="C138" s="474"/>
      <c r="D138" s="474"/>
      <c r="E138" s="675" t="e">
        <f t="shared" si="9"/>
        <v>#DIV/0!</v>
      </c>
      <c r="F138" s="564"/>
      <c r="G138" s="564"/>
      <c r="H138" s="675" t="e">
        <f t="shared" si="10"/>
        <v>#DIV/0!</v>
      </c>
      <c r="I138" s="648">
        <f t="shared" si="12"/>
        <v>0</v>
      </c>
      <c r="J138" s="648">
        <f t="shared" si="13"/>
        <v>0</v>
      </c>
      <c r="K138" s="677" t="e">
        <f t="shared" si="11"/>
        <v>#DIV/0!</v>
      </c>
    </row>
    <row r="139" spans="1:11" ht="21.75" customHeight="1">
      <c r="A139" s="483" t="s">
        <v>2993</v>
      </c>
      <c r="B139" s="658" t="s">
        <v>2994</v>
      </c>
      <c r="C139" s="474"/>
      <c r="D139" s="474"/>
      <c r="E139" s="675" t="e">
        <f t="shared" si="9"/>
        <v>#DIV/0!</v>
      </c>
      <c r="F139" s="564"/>
      <c r="G139" s="564"/>
      <c r="H139" s="675" t="e">
        <f t="shared" si="10"/>
        <v>#DIV/0!</v>
      </c>
      <c r="I139" s="648">
        <f t="shared" si="12"/>
        <v>0</v>
      </c>
      <c r="J139" s="648">
        <f t="shared" si="13"/>
        <v>0</v>
      </c>
      <c r="K139" s="677" t="e">
        <f t="shared" si="11"/>
        <v>#DIV/0!</v>
      </c>
    </row>
    <row r="140" spans="1:11">
      <c r="A140" s="769" t="s">
        <v>2995</v>
      </c>
      <c r="B140" s="743"/>
      <c r="C140" s="768">
        <f>SUM(C128:C139)</f>
        <v>0</v>
      </c>
      <c r="D140" s="768">
        <f>SUM(D128:D139)</f>
        <v>0</v>
      </c>
      <c r="E140" s="677" t="e">
        <f t="shared" si="9"/>
        <v>#DIV/0!</v>
      </c>
      <c r="F140" s="768">
        <f>SUM(F128:F139)</f>
        <v>0</v>
      </c>
      <c r="G140" s="768">
        <f>SUM(G128:G139)</f>
        <v>0</v>
      </c>
      <c r="H140" s="677" t="e">
        <f t="shared" si="10"/>
        <v>#DIV/0!</v>
      </c>
      <c r="I140" s="648">
        <f t="shared" si="12"/>
        <v>0</v>
      </c>
      <c r="J140" s="648">
        <f t="shared" si="13"/>
        <v>0</v>
      </c>
      <c r="K140" s="677" t="e">
        <f t="shared" si="11"/>
        <v>#DIV/0!</v>
      </c>
    </row>
    <row r="141" spans="1:11">
      <c r="A141" s="651" t="s">
        <v>2996</v>
      </c>
      <c r="B141" s="652"/>
      <c r="C141" s="653">
        <f>SUM(C126+C140)</f>
        <v>5569</v>
      </c>
      <c r="D141" s="653">
        <f>SUM(D126+D140)</f>
        <v>4519</v>
      </c>
      <c r="E141" s="677">
        <f t="shared" si="9"/>
        <v>81.145627581253365</v>
      </c>
      <c r="F141" s="653">
        <f>SUM(F126+F140)</f>
        <v>31844</v>
      </c>
      <c r="G141" s="653">
        <f>SUM(G126+G140)</f>
        <v>21010</v>
      </c>
      <c r="H141" s="677">
        <f t="shared" si="10"/>
        <v>65.977892224594896</v>
      </c>
      <c r="I141" s="748">
        <f t="shared" si="12"/>
        <v>37413</v>
      </c>
      <c r="J141" s="748">
        <f t="shared" si="13"/>
        <v>25529</v>
      </c>
      <c r="K141" s="677">
        <f t="shared" si="11"/>
        <v>68.235640018175502</v>
      </c>
    </row>
    <row r="142" spans="1:11" ht="18.75" customHeight="1">
      <c r="A142" s="1884" t="s">
        <v>2997</v>
      </c>
      <c r="B142" s="1884"/>
      <c r="C142" s="1884"/>
      <c r="D142" s="1884"/>
      <c r="E142" s="1884"/>
      <c r="F142" s="1884"/>
      <c r="G142" s="1884"/>
      <c r="H142" s="1884"/>
      <c r="I142" s="1884"/>
      <c r="J142" s="1884"/>
    </row>
    <row r="143" spans="1:11" ht="28.5" customHeight="1">
      <c r="A143" s="1861" t="s">
        <v>1955</v>
      </c>
      <c r="B143" s="1861"/>
      <c r="C143" s="1861"/>
      <c r="D143" s="1861"/>
      <c r="E143" s="1861"/>
      <c r="F143" s="1861"/>
      <c r="G143" s="1861"/>
      <c r="H143" s="1861"/>
      <c r="I143" s="1861"/>
      <c r="J143" s="1861"/>
    </row>
    <row r="144" spans="1:11" ht="14.25">
      <c r="A144" s="84"/>
      <c r="B144" s="98"/>
      <c r="C144" s="98"/>
      <c r="D144" s="98"/>
      <c r="E144" s="98"/>
      <c r="F144" s="96"/>
      <c r="G144" s="96"/>
      <c r="H144" s="96"/>
      <c r="I144" s="99"/>
      <c r="J144" s="96"/>
    </row>
  </sheetData>
  <mergeCells count="11">
    <mergeCell ref="A142:J142"/>
    <mergeCell ref="C2:D2"/>
    <mergeCell ref="A143:J143"/>
    <mergeCell ref="A7:A8"/>
    <mergeCell ref="B7:B8"/>
    <mergeCell ref="C11:J11"/>
    <mergeCell ref="A127:B127"/>
    <mergeCell ref="C127:K127"/>
    <mergeCell ref="C7:E7"/>
    <mergeCell ref="F7:H7"/>
    <mergeCell ref="I7:K7"/>
  </mergeCells>
  <phoneticPr fontId="94" type="noConversion"/>
  <pageMargins left="0.75" right="0.75" top="1" bottom="1" header="0.5" footer="0.5"/>
  <pageSetup paperSize="9" scale="61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77"/>
  <sheetViews>
    <sheetView topLeftCell="A64" workbookViewId="0">
      <selection activeCell="C2" sqref="C2:D2"/>
    </sheetView>
  </sheetViews>
  <sheetFormatPr defaultColWidth="9.140625" defaultRowHeight="12.75"/>
  <cols>
    <col min="1" max="1" width="8.85546875" customWidth="1"/>
    <col min="2" max="2" width="40.5703125" customWidth="1"/>
    <col min="3" max="3" width="10" customWidth="1"/>
    <col min="4" max="4" width="9" customWidth="1"/>
    <col min="5" max="5" width="10.140625" customWidth="1"/>
    <col min="7" max="7" width="8.5703125" customWidth="1"/>
    <col min="8" max="8" width="10.7109375" customWidth="1"/>
    <col min="9" max="9" width="9.28515625" customWidth="1"/>
    <col min="11" max="11" width="10.42578125" customWidth="1"/>
  </cols>
  <sheetData>
    <row r="1" spans="1:11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1" ht="14.25">
      <c r="A2" s="187"/>
      <c r="B2" s="188" t="s">
        <v>916</v>
      </c>
      <c r="C2" s="1805">
        <v>6113079</v>
      </c>
      <c r="D2" s="1806"/>
      <c r="E2" s="190"/>
      <c r="F2" s="190"/>
      <c r="G2" s="190"/>
      <c r="H2" s="190"/>
      <c r="I2" s="191"/>
      <c r="J2" s="222"/>
    </row>
    <row r="3" spans="1:11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1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1" ht="15.75">
      <c r="A5" s="187"/>
      <c r="B5" s="188" t="s">
        <v>692</v>
      </c>
      <c r="C5" s="224" t="s">
        <v>360</v>
      </c>
      <c r="D5" s="225"/>
      <c r="E5" s="225"/>
      <c r="F5" s="225"/>
      <c r="G5" s="196"/>
      <c r="H5" s="196"/>
      <c r="I5" s="197"/>
      <c r="J5" s="222"/>
    </row>
    <row r="6" spans="1:11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17.25" customHeight="1">
      <c r="A7" s="1769" t="s">
        <v>31</v>
      </c>
      <c r="B7" s="1769" t="s">
        <v>32</v>
      </c>
      <c r="C7" s="1899" t="s">
        <v>696</v>
      </c>
      <c r="D7" s="1900"/>
      <c r="E7" s="1901"/>
      <c r="F7" s="1899" t="s">
        <v>697</v>
      </c>
      <c r="G7" s="1900"/>
      <c r="H7" s="1901"/>
      <c r="I7" s="1907" t="s">
        <v>3906</v>
      </c>
      <c r="J7" s="1908"/>
      <c r="K7" s="1909"/>
    </row>
    <row r="8" spans="1:11" ht="43.5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1" ht="30.7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1" ht="17.25" customHeight="1">
      <c r="A10" s="312"/>
      <c r="B10" s="313"/>
      <c r="C10" s="791"/>
      <c r="D10" s="791"/>
      <c r="E10" s="791"/>
      <c r="F10" s="673"/>
      <c r="G10" s="673"/>
      <c r="H10" s="673"/>
      <c r="I10" s="648"/>
      <c r="J10" s="696"/>
      <c r="K10" s="650"/>
    </row>
    <row r="11" spans="1:11" ht="17.25" customHeight="1">
      <c r="A11" s="312"/>
      <c r="B11" s="313"/>
      <c r="C11" s="791"/>
      <c r="D11" s="791"/>
      <c r="E11" s="791"/>
      <c r="F11" s="673"/>
      <c r="G11" s="673"/>
      <c r="H11" s="673"/>
      <c r="I11" s="648"/>
      <c r="J11" s="696"/>
      <c r="K11" s="650"/>
    </row>
    <row r="12" spans="1:11" ht="17.25" customHeight="1">
      <c r="A12" s="312"/>
      <c r="B12" s="763" t="s">
        <v>80</v>
      </c>
      <c r="C12" s="673"/>
      <c r="D12" s="791"/>
      <c r="E12" s="791"/>
      <c r="F12" s="673"/>
      <c r="G12" s="673"/>
      <c r="H12" s="673"/>
      <c r="I12" s="648"/>
      <c r="J12" s="696"/>
      <c r="K12" s="650"/>
    </row>
    <row r="13" spans="1:11">
      <c r="A13" s="312" t="s">
        <v>4251</v>
      </c>
      <c r="B13" s="313" t="s">
        <v>4252</v>
      </c>
      <c r="C13" s="646">
        <v>1</v>
      </c>
      <c r="D13" s="646"/>
      <c r="E13" s="675">
        <f>SUM(D13/C13*100)</f>
        <v>0</v>
      </c>
      <c r="F13" s="647">
        <v>3</v>
      </c>
      <c r="G13" s="647"/>
      <c r="H13" s="675">
        <f>SUM(G13/F13*100)</f>
        <v>0</v>
      </c>
      <c r="I13" s="648">
        <f t="shared" ref="I13:I58" si="0">C13+F13</f>
        <v>4</v>
      </c>
      <c r="J13" s="696">
        <f t="shared" ref="J13:J58" si="1">D13+G13</f>
        <v>0</v>
      </c>
      <c r="K13" s="665">
        <f>SUM(J13/I13*100)</f>
        <v>0</v>
      </c>
    </row>
    <row r="14" spans="1:11">
      <c r="A14" s="312" t="s">
        <v>538</v>
      </c>
      <c r="B14" s="313" t="s">
        <v>3005</v>
      </c>
      <c r="C14" s="646">
        <v>6</v>
      </c>
      <c r="D14" s="646"/>
      <c r="E14" s="675">
        <f t="shared" ref="E14:E73" si="2">SUM(D14/C14*100)</f>
        <v>0</v>
      </c>
      <c r="F14" s="647"/>
      <c r="G14" s="647"/>
      <c r="H14" s="675" t="e">
        <f t="shared" ref="H14:H58" si="3">SUM(G14/F14*100)</f>
        <v>#DIV/0!</v>
      </c>
      <c r="I14" s="648">
        <f t="shared" si="0"/>
        <v>6</v>
      </c>
      <c r="J14" s="696">
        <f t="shared" si="1"/>
        <v>0</v>
      </c>
      <c r="K14" s="665">
        <f t="shared" ref="K14:K58" si="4">SUM(J14/I14*100)</f>
        <v>0</v>
      </c>
    </row>
    <row r="15" spans="1:11">
      <c r="A15" s="312" t="s">
        <v>4692</v>
      </c>
      <c r="B15" s="313" t="s">
        <v>1322</v>
      </c>
      <c r="C15" s="646">
        <v>5</v>
      </c>
      <c r="D15" s="646"/>
      <c r="E15" s="675">
        <f t="shared" si="2"/>
        <v>0</v>
      </c>
      <c r="F15" s="647">
        <v>19</v>
      </c>
      <c r="G15" s="647"/>
      <c r="H15" s="675">
        <f t="shared" si="3"/>
        <v>0</v>
      </c>
      <c r="I15" s="648">
        <f t="shared" si="0"/>
        <v>24</v>
      </c>
      <c r="J15" s="696">
        <f t="shared" si="1"/>
        <v>0</v>
      </c>
      <c r="K15" s="665">
        <f t="shared" si="4"/>
        <v>0</v>
      </c>
    </row>
    <row r="16" spans="1:11">
      <c r="A16" s="312" t="s">
        <v>3732</v>
      </c>
      <c r="B16" s="313" t="s">
        <v>3733</v>
      </c>
      <c r="C16" s="646">
        <v>4</v>
      </c>
      <c r="D16" s="646"/>
      <c r="E16" s="675">
        <f t="shared" si="2"/>
        <v>0</v>
      </c>
      <c r="F16" s="647">
        <v>37</v>
      </c>
      <c r="G16" s="647"/>
      <c r="H16" s="675">
        <f t="shared" si="3"/>
        <v>0</v>
      </c>
      <c r="I16" s="648">
        <f t="shared" si="0"/>
        <v>41</v>
      </c>
      <c r="J16" s="696">
        <f t="shared" si="1"/>
        <v>0</v>
      </c>
      <c r="K16" s="665">
        <f t="shared" si="4"/>
        <v>0</v>
      </c>
    </row>
    <row r="17" spans="1:11" ht="25.5">
      <c r="A17" s="312" t="s">
        <v>1854</v>
      </c>
      <c r="B17" s="313" t="s">
        <v>4525</v>
      </c>
      <c r="C17" s="646">
        <v>36</v>
      </c>
      <c r="D17" s="646"/>
      <c r="E17" s="675">
        <f t="shared" si="2"/>
        <v>0</v>
      </c>
      <c r="F17" s="685">
        <v>8788</v>
      </c>
      <c r="G17" s="685"/>
      <c r="H17" s="675">
        <f t="shared" si="3"/>
        <v>0</v>
      </c>
      <c r="I17" s="648">
        <f t="shared" si="0"/>
        <v>8824</v>
      </c>
      <c r="J17" s="696">
        <f t="shared" si="1"/>
        <v>0</v>
      </c>
      <c r="K17" s="665">
        <f t="shared" si="4"/>
        <v>0</v>
      </c>
    </row>
    <row r="18" spans="1:11">
      <c r="A18" s="312" t="s">
        <v>1856</v>
      </c>
      <c r="B18" s="313" t="s">
        <v>2296</v>
      </c>
      <c r="C18" s="646">
        <v>19</v>
      </c>
      <c r="D18" s="646"/>
      <c r="E18" s="675">
        <f t="shared" si="2"/>
        <v>0</v>
      </c>
      <c r="F18" s="685">
        <v>2204</v>
      </c>
      <c r="G18" s="685"/>
      <c r="H18" s="675">
        <f t="shared" si="3"/>
        <v>0</v>
      </c>
      <c r="I18" s="648">
        <f t="shared" si="0"/>
        <v>2223</v>
      </c>
      <c r="J18" s="696">
        <f t="shared" si="1"/>
        <v>0</v>
      </c>
      <c r="K18" s="665">
        <f t="shared" si="4"/>
        <v>0</v>
      </c>
    </row>
    <row r="19" spans="1:11" ht="25.5">
      <c r="A19" s="312" t="s">
        <v>4270</v>
      </c>
      <c r="B19" s="313" t="s">
        <v>4271</v>
      </c>
      <c r="C19" s="646"/>
      <c r="D19" s="646"/>
      <c r="E19" s="675" t="e">
        <f t="shared" si="2"/>
        <v>#DIV/0!</v>
      </c>
      <c r="F19" s="685">
        <v>109</v>
      </c>
      <c r="G19" s="685"/>
      <c r="H19" s="675">
        <f t="shared" si="3"/>
        <v>0</v>
      </c>
      <c r="I19" s="648">
        <f t="shared" si="0"/>
        <v>109</v>
      </c>
      <c r="J19" s="696">
        <f t="shared" si="1"/>
        <v>0</v>
      </c>
      <c r="K19" s="665">
        <f t="shared" si="4"/>
        <v>0</v>
      </c>
    </row>
    <row r="20" spans="1:11" ht="25.5">
      <c r="A20" s="312" t="s">
        <v>849</v>
      </c>
      <c r="B20" s="313" t="s">
        <v>850</v>
      </c>
      <c r="C20" s="646"/>
      <c r="D20" s="646"/>
      <c r="E20" s="675" t="e">
        <f t="shared" si="2"/>
        <v>#DIV/0!</v>
      </c>
      <c r="F20" s="685">
        <v>1095</v>
      </c>
      <c r="G20" s="685"/>
      <c r="H20" s="675">
        <f t="shared" si="3"/>
        <v>0</v>
      </c>
      <c r="I20" s="648">
        <f t="shared" si="0"/>
        <v>1095</v>
      </c>
      <c r="J20" s="696">
        <f t="shared" si="1"/>
        <v>0</v>
      </c>
      <c r="K20" s="665">
        <f t="shared" si="4"/>
        <v>0</v>
      </c>
    </row>
    <row r="21" spans="1:11" ht="25.5">
      <c r="A21" s="312" t="s">
        <v>1954</v>
      </c>
      <c r="B21" s="313" t="s">
        <v>1975</v>
      </c>
      <c r="C21" s="646">
        <v>2</v>
      </c>
      <c r="D21" s="646"/>
      <c r="E21" s="675">
        <f t="shared" si="2"/>
        <v>0</v>
      </c>
      <c r="F21" s="647">
        <v>47</v>
      </c>
      <c r="G21" s="647"/>
      <c r="H21" s="675">
        <f t="shared" si="3"/>
        <v>0</v>
      </c>
      <c r="I21" s="648">
        <f t="shared" si="0"/>
        <v>49</v>
      </c>
      <c r="J21" s="696">
        <f t="shared" si="1"/>
        <v>0</v>
      </c>
      <c r="K21" s="665">
        <f t="shared" si="4"/>
        <v>0</v>
      </c>
    </row>
    <row r="22" spans="1:11" ht="38.25">
      <c r="A22" s="312" t="s">
        <v>1647</v>
      </c>
      <c r="B22" s="313" t="s">
        <v>4279</v>
      </c>
      <c r="C22" s="646">
        <v>2</v>
      </c>
      <c r="D22" s="646"/>
      <c r="E22" s="675">
        <f t="shared" si="2"/>
        <v>0</v>
      </c>
      <c r="F22" s="647">
        <v>304</v>
      </c>
      <c r="G22" s="647"/>
      <c r="H22" s="675">
        <f t="shared" si="3"/>
        <v>0</v>
      </c>
      <c r="I22" s="648">
        <f t="shared" si="0"/>
        <v>306</v>
      </c>
      <c r="J22" s="696">
        <f t="shared" si="1"/>
        <v>0</v>
      </c>
      <c r="K22" s="665">
        <f t="shared" si="4"/>
        <v>0</v>
      </c>
    </row>
    <row r="23" spans="1:11" ht="25.5">
      <c r="A23" s="312" t="s">
        <v>4184</v>
      </c>
      <c r="B23" s="313" t="s">
        <v>4280</v>
      </c>
      <c r="C23" s="646">
        <v>42</v>
      </c>
      <c r="D23" s="646"/>
      <c r="E23" s="675">
        <f t="shared" si="2"/>
        <v>0</v>
      </c>
      <c r="F23" s="685">
        <v>12901</v>
      </c>
      <c r="G23" s="685"/>
      <c r="H23" s="675">
        <f t="shared" si="3"/>
        <v>0</v>
      </c>
      <c r="I23" s="648">
        <f t="shared" si="0"/>
        <v>12943</v>
      </c>
      <c r="J23" s="696">
        <f t="shared" si="1"/>
        <v>0</v>
      </c>
      <c r="K23" s="665">
        <f t="shared" si="4"/>
        <v>0</v>
      </c>
    </row>
    <row r="24" spans="1:11" ht="25.5">
      <c r="A24" s="312" t="s">
        <v>4186</v>
      </c>
      <c r="B24" s="313" t="s">
        <v>4187</v>
      </c>
      <c r="C24" s="646">
        <v>102</v>
      </c>
      <c r="D24" s="646"/>
      <c r="E24" s="675">
        <f t="shared" si="2"/>
        <v>0</v>
      </c>
      <c r="F24" s="685">
        <v>7787</v>
      </c>
      <c r="G24" s="685"/>
      <c r="H24" s="675">
        <f t="shared" si="3"/>
        <v>0</v>
      </c>
      <c r="I24" s="648">
        <f t="shared" si="0"/>
        <v>7889</v>
      </c>
      <c r="J24" s="696">
        <f t="shared" si="1"/>
        <v>0</v>
      </c>
      <c r="K24" s="665">
        <f t="shared" si="4"/>
        <v>0</v>
      </c>
    </row>
    <row r="25" spans="1:11" ht="25.5">
      <c r="A25" s="312" t="s">
        <v>1649</v>
      </c>
      <c r="B25" s="313" t="s">
        <v>524</v>
      </c>
      <c r="C25" s="646">
        <v>9</v>
      </c>
      <c r="D25" s="646"/>
      <c r="E25" s="675">
        <f t="shared" si="2"/>
        <v>0</v>
      </c>
      <c r="F25" s="685">
        <v>7084</v>
      </c>
      <c r="G25" s="685"/>
      <c r="H25" s="675">
        <f t="shared" si="3"/>
        <v>0</v>
      </c>
      <c r="I25" s="648">
        <f t="shared" si="0"/>
        <v>7093</v>
      </c>
      <c r="J25" s="696">
        <f t="shared" si="1"/>
        <v>0</v>
      </c>
      <c r="K25" s="665">
        <f t="shared" si="4"/>
        <v>0</v>
      </c>
    </row>
    <row r="26" spans="1:11" ht="25.5">
      <c r="A26" s="312" t="s">
        <v>525</v>
      </c>
      <c r="B26" s="313" t="s">
        <v>526</v>
      </c>
      <c r="C26" s="646">
        <v>117</v>
      </c>
      <c r="D26" s="646"/>
      <c r="E26" s="675">
        <f t="shared" si="2"/>
        <v>0</v>
      </c>
      <c r="F26" s="685">
        <v>9380</v>
      </c>
      <c r="G26" s="685"/>
      <c r="H26" s="675">
        <f t="shared" si="3"/>
        <v>0</v>
      </c>
      <c r="I26" s="648">
        <f t="shared" si="0"/>
        <v>9497</v>
      </c>
      <c r="J26" s="696">
        <f t="shared" si="1"/>
        <v>0</v>
      </c>
      <c r="K26" s="665">
        <f t="shared" si="4"/>
        <v>0</v>
      </c>
    </row>
    <row r="27" spans="1:11" ht="38.25">
      <c r="A27" s="312" t="s">
        <v>527</v>
      </c>
      <c r="B27" s="313" t="s">
        <v>528</v>
      </c>
      <c r="C27" s="646">
        <v>110</v>
      </c>
      <c r="D27" s="646"/>
      <c r="E27" s="675">
        <f t="shared" si="2"/>
        <v>0</v>
      </c>
      <c r="F27" s="685">
        <v>9710</v>
      </c>
      <c r="G27" s="685"/>
      <c r="H27" s="675">
        <f t="shared" si="3"/>
        <v>0</v>
      </c>
      <c r="I27" s="648">
        <f t="shared" si="0"/>
        <v>9820</v>
      </c>
      <c r="J27" s="696">
        <f t="shared" si="1"/>
        <v>0</v>
      </c>
      <c r="K27" s="665">
        <f t="shared" si="4"/>
        <v>0</v>
      </c>
    </row>
    <row r="28" spans="1:11" ht="25.5">
      <c r="A28" s="312" t="s">
        <v>4190</v>
      </c>
      <c r="B28" s="313" t="s">
        <v>1976</v>
      </c>
      <c r="C28" s="646">
        <v>15</v>
      </c>
      <c r="D28" s="646"/>
      <c r="E28" s="675">
        <f t="shared" si="2"/>
        <v>0</v>
      </c>
      <c r="F28" s="685">
        <v>3608</v>
      </c>
      <c r="G28" s="685"/>
      <c r="H28" s="675">
        <f t="shared" si="3"/>
        <v>0</v>
      </c>
      <c r="I28" s="648">
        <f t="shared" si="0"/>
        <v>3623</v>
      </c>
      <c r="J28" s="696">
        <f t="shared" si="1"/>
        <v>0</v>
      </c>
      <c r="K28" s="665">
        <f t="shared" si="4"/>
        <v>0</v>
      </c>
    </row>
    <row r="29" spans="1:11" ht="25.5">
      <c r="A29" s="312" t="s">
        <v>529</v>
      </c>
      <c r="B29" s="313" t="s">
        <v>4282</v>
      </c>
      <c r="C29" s="646">
        <v>1</v>
      </c>
      <c r="D29" s="646"/>
      <c r="E29" s="675">
        <f t="shared" si="2"/>
        <v>0</v>
      </c>
      <c r="F29" s="685">
        <v>958</v>
      </c>
      <c r="G29" s="685"/>
      <c r="H29" s="675">
        <f t="shared" si="3"/>
        <v>0</v>
      </c>
      <c r="I29" s="648">
        <f t="shared" si="0"/>
        <v>959</v>
      </c>
      <c r="J29" s="696">
        <f t="shared" si="1"/>
        <v>0</v>
      </c>
      <c r="K29" s="665">
        <f t="shared" si="4"/>
        <v>0</v>
      </c>
    </row>
    <row r="30" spans="1:11" ht="25.5">
      <c r="A30" s="312" t="s">
        <v>4201</v>
      </c>
      <c r="B30" s="313" t="s">
        <v>4900</v>
      </c>
      <c r="C30" s="646">
        <v>25</v>
      </c>
      <c r="D30" s="646"/>
      <c r="E30" s="675">
        <f t="shared" si="2"/>
        <v>0</v>
      </c>
      <c r="F30" s="685">
        <v>10496</v>
      </c>
      <c r="G30" s="685"/>
      <c r="H30" s="675">
        <f t="shared" si="3"/>
        <v>0</v>
      </c>
      <c r="I30" s="648">
        <f t="shared" si="0"/>
        <v>10521</v>
      </c>
      <c r="J30" s="696">
        <f t="shared" si="1"/>
        <v>0</v>
      </c>
      <c r="K30" s="665">
        <f t="shared" si="4"/>
        <v>0</v>
      </c>
    </row>
    <row r="31" spans="1:11">
      <c r="A31" s="312" t="s">
        <v>4194</v>
      </c>
      <c r="B31" s="313" t="s">
        <v>1977</v>
      </c>
      <c r="C31" s="646">
        <v>1</v>
      </c>
      <c r="D31" s="646"/>
      <c r="E31" s="675">
        <f t="shared" si="2"/>
        <v>0</v>
      </c>
      <c r="F31" s="647">
        <v>2095</v>
      </c>
      <c r="G31" s="647"/>
      <c r="H31" s="675">
        <f t="shared" si="3"/>
        <v>0</v>
      </c>
      <c r="I31" s="648">
        <f t="shared" si="0"/>
        <v>2096</v>
      </c>
      <c r="J31" s="696">
        <f t="shared" si="1"/>
        <v>0</v>
      </c>
      <c r="K31" s="665">
        <f t="shared" si="4"/>
        <v>0</v>
      </c>
    </row>
    <row r="32" spans="1:11">
      <c r="A32" s="312" t="s">
        <v>531</v>
      </c>
      <c r="B32" s="737" t="s">
        <v>532</v>
      </c>
      <c r="C32" s="646">
        <v>5</v>
      </c>
      <c r="D32" s="646"/>
      <c r="E32" s="675">
        <f t="shared" si="2"/>
        <v>0</v>
      </c>
      <c r="F32" s="685">
        <v>2088</v>
      </c>
      <c r="G32" s="685"/>
      <c r="H32" s="675">
        <f t="shared" si="3"/>
        <v>0</v>
      </c>
      <c r="I32" s="648">
        <f t="shared" si="0"/>
        <v>2093</v>
      </c>
      <c r="J32" s="696">
        <f t="shared" si="1"/>
        <v>0</v>
      </c>
      <c r="K32" s="665">
        <f t="shared" si="4"/>
        <v>0</v>
      </c>
    </row>
    <row r="33" spans="1:11">
      <c r="A33" s="312" t="s">
        <v>536</v>
      </c>
      <c r="B33" s="737" t="s">
        <v>537</v>
      </c>
      <c r="C33" s="646">
        <v>3</v>
      </c>
      <c r="D33" s="646"/>
      <c r="E33" s="675">
        <f t="shared" si="2"/>
        <v>0</v>
      </c>
      <c r="F33" s="685">
        <v>1166</v>
      </c>
      <c r="G33" s="685"/>
      <c r="H33" s="675">
        <f t="shared" si="3"/>
        <v>0</v>
      </c>
      <c r="I33" s="648">
        <f t="shared" si="0"/>
        <v>1169</v>
      </c>
      <c r="J33" s="696">
        <f t="shared" si="1"/>
        <v>0</v>
      </c>
      <c r="K33" s="665">
        <f t="shared" si="4"/>
        <v>0</v>
      </c>
    </row>
    <row r="34" spans="1:11" ht="25.5">
      <c r="A34" s="312" t="s">
        <v>4893</v>
      </c>
      <c r="B34" s="737" t="s">
        <v>1978</v>
      </c>
      <c r="C34" s="646"/>
      <c r="D34" s="646"/>
      <c r="E34" s="675" t="e">
        <f t="shared" si="2"/>
        <v>#DIV/0!</v>
      </c>
      <c r="F34" s="685">
        <v>7</v>
      </c>
      <c r="G34" s="685"/>
      <c r="H34" s="675">
        <f t="shared" si="3"/>
        <v>0</v>
      </c>
      <c r="I34" s="648">
        <f t="shared" si="0"/>
        <v>7</v>
      </c>
      <c r="J34" s="696">
        <f t="shared" si="1"/>
        <v>0</v>
      </c>
      <c r="K34" s="665">
        <f t="shared" si="4"/>
        <v>0</v>
      </c>
    </row>
    <row r="35" spans="1:11" ht="25.5">
      <c r="A35" s="312" t="s">
        <v>2585</v>
      </c>
      <c r="B35" s="737" t="s">
        <v>1982</v>
      </c>
      <c r="C35" s="646"/>
      <c r="D35" s="646"/>
      <c r="E35" s="675" t="e">
        <f t="shared" si="2"/>
        <v>#DIV/0!</v>
      </c>
      <c r="F35" s="685">
        <v>469</v>
      </c>
      <c r="G35" s="685"/>
      <c r="H35" s="675">
        <f t="shared" si="3"/>
        <v>0</v>
      </c>
      <c r="I35" s="648">
        <f t="shared" si="0"/>
        <v>469</v>
      </c>
      <c r="J35" s="696">
        <f t="shared" si="1"/>
        <v>0</v>
      </c>
      <c r="K35" s="665">
        <f t="shared" si="4"/>
        <v>0</v>
      </c>
    </row>
    <row r="36" spans="1:11">
      <c r="A36" s="312" t="s">
        <v>807</v>
      </c>
      <c r="B36" s="737" t="s">
        <v>808</v>
      </c>
      <c r="C36" s="646"/>
      <c r="D36" s="646"/>
      <c r="E36" s="675" t="e">
        <f t="shared" si="2"/>
        <v>#DIV/0!</v>
      </c>
      <c r="F36" s="685">
        <v>119</v>
      </c>
      <c r="G36" s="685"/>
      <c r="H36" s="675">
        <f t="shared" si="3"/>
        <v>0</v>
      </c>
      <c r="I36" s="648">
        <f t="shared" si="0"/>
        <v>119</v>
      </c>
      <c r="J36" s="696">
        <f t="shared" si="1"/>
        <v>0</v>
      </c>
      <c r="K36" s="665">
        <f t="shared" si="4"/>
        <v>0</v>
      </c>
    </row>
    <row r="37" spans="1:11">
      <c r="A37" s="312" t="s">
        <v>1983</v>
      </c>
      <c r="B37" s="737" t="s">
        <v>1979</v>
      </c>
      <c r="C37" s="646"/>
      <c r="D37" s="646"/>
      <c r="E37" s="675" t="e">
        <f t="shared" si="2"/>
        <v>#DIV/0!</v>
      </c>
      <c r="F37" s="685">
        <v>7</v>
      </c>
      <c r="G37" s="685"/>
      <c r="H37" s="675">
        <f t="shared" si="3"/>
        <v>0</v>
      </c>
      <c r="I37" s="648">
        <f t="shared" si="0"/>
        <v>7</v>
      </c>
      <c r="J37" s="696">
        <f t="shared" si="1"/>
        <v>0</v>
      </c>
      <c r="K37" s="665">
        <f t="shared" si="4"/>
        <v>0</v>
      </c>
    </row>
    <row r="38" spans="1:11">
      <c r="A38" s="312" t="s">
        <v>4909</v>
      </c>
      <c r="B38" s="737" t="s">
        <v>1980</v>
      </c>
      <c r="C38" s="646"/>
      <c r="D38" s="646"/>
      <c r="E38" s="675" t="e">
        <f t="shared" si="2"/>
        <v>#DIV/0!</v>
      </c>
      <c r="F38" s="685">
        <v>1</v>
      </c>
      <c r="G38" s="685"/>
      <c r="H38" s="675">
        <f t="shared" si="3"/>
        <v>0</v>
      </c>
      <c r="I38" s="648">
        <f t="shared" si="0"/>
        <v>1</v>
      </c>
      <c r="J38" s="696">
        <f t="shared" si="1"/>
        <v>0</v>
      </c>
      <c r="K38" s="665">
        <f t="shared" si="4"/>
        <v>0</v>
      </c>
    </row>
    <row r="39" spans="1:11">
      <c r="A39" s="312" t="s">
        <v>1858</v>
      </c>
      <c r="B39" s="737" t="s">
        <v>1843</v>
      </c>
      <c r="C39" s="646"/>
      <c r="D39" s="646"/>
      <c r="E39" s="675" t="e">
        <f t="shared" si="2"/>
        <v>#DIV/0!</v>
      </c>
      <c r="F39" s="685">
        <v>34</v>
      </c>
      <c r="G39" s="685"/>
      <c r="H39" s="675">
        <f t="shared" si="3"/>
        <v>0</v>
      </c>
      <c r="I39" s="648">
        <f t="shared" si="0"/>
        <v>34</v>
      </c>
      <c r="J39" s="696">
        <f t="shared" si="1"/>
        <v>0</v>
      </c>
      <c r="K39" s="665">
        <f t="shared" si="4"/>
        <v>0</v>
      </c>
    </row>
    <row r="40" spans="1:11">
      <c r="A40" s="312" t="s">
        <v>1844</v>
      </c>
      <c r="B40" s="737" t="s">
        <v>1845</v>
      </c>
      <c r="C40" s="646"/>
      <c r="D40" s="646"/>
      <c r="E40" s="675" t="e">
        <f t="shared" si="2"/>
        <v>#DIV/0!</v>
      </c>
      <c r="F40" s="685">
        <v>29</v>
      </c>
      <c r="G40" s="685"/>
      <c r="H40" s="675">
        <f t="shared" si="3"/>
        <v>0</v>
      </c>
      <c r="I40" s="648">
        <f t="shared" si="0"/>
        <v>29</v>
      </c>
      <c r="J40" s="696">
        <f t="shared" si="1"/>
        <v>0</v>
      </c>
      <c r="K40" s="665">
        <f t="shared" si="4"/>
        <v>0</v>
      </c>
    </row>
    <row r="41" spans="1:11" ht="25.5">
      <c r="A41" s="312" t="s">
        <v>4175</v>
      </c>
      <c r="B41" s="737" t="s">
        <v>2589</v>
      </c>
      <c r="C41" s="646"/>
      <c r="D41" s="646"/>
      <c r="E41" s="675" t="e">
        <f t="shared" si="2"/>
        <v>#DIV/0!</v>
      </c>
      <c r="F41" s="685">
        <v>407</v>
      </c>
      <c r="G41" s="685"/>
      <c r="H41" s="675">
        <f t="shared" si="3"/>
        <v>0</v>
      </c>
      <c r="I41" s="648">
        <f t="shared" si="0"/>
        <v>407</v>
      </c>
      <c r="J41" s="696">
        <f t="shared" si="1"/>
        <v>0</v>
      </c>
      <c r="K41" s="665">
        <f t="shared" si="4"/>
        <v>0</v>
      </c>
    </row>
    <row r="42" spans="1:11">
      <c r="A42" s="312" t="s">
        <v>716</v>
      </c>
      <c r="B42" s="737" t="s">
        <v>717</v>
      </c>
      <c r="C42" s="646"/>
      <c r="D42" s="646"/>
      <c r="E42" s="675" t="e">
        <f t="shared" si="2"/>
        <v>#DIV/0!</v>
      </c>
      <c r="F42" s="685">
        <v>17</v>
      </c>
      <c r="G42" s="685"/>
      <c r="H42" s="675">
        <f t="shared" si="3"/>
        <v>0</v>
      </c>
      <c r="I42" s="648">
        <f t="shared" si="0"/>
        <v>17</v>
      </c>
      <c r="J42" s="696">
        <f t="shared" si="1"/>
        <v>0</v>
      </c>
      <c r="K42" s="665">
        <f t="shared" si="4"/>
        <v>0</v>
      </c>
    </row>
    <row r="43" spans="1:11" ht="25.5">
      <c r="A43" s="312" t="s">
        <v>1645</v>
      </c>
      <c r="B43" s="737" t="s">
        <v>4641</v>
      </c>
      <c r="C43" s="646"/>
      <c r="D43" s="646"/>
      <c r="E43" s="675" t="e">
        <f t="shared" si="2"/>
        <v>#DIV/0!</v>
      </c>
      <c r="F43" s="685">
        <v>10</v>
      </c>
      <c r="G43" s="685"/>
      <c r="H43" s="675">
        <f t="shared" si="3"/>
        <v>0</v>
      </c>
      <c r="I43" s="648">
        <f t="shared" si="0"/>
        <v>10</v>
      </c>
      <c r="J43" s="696">
        <f t="shared" si="1"/>
        <v>0</v>
      </c>
      <c r="K43" s="665">
        <f t="shared" si="4"/>
        <v>0</v>
      </c>
    </row>
    <row r="44" spans="1:11">
      <c r="A44" s="312" t="s">
        <v>4188</v>
      </c>
      <c r="B44" s="737" t="s">
        <v>4642</v>
      </c>
      <c r="C44" s="646"/>
      <c r="D44" s="646"/>
      <c r="E44" s="675" t="e">
        <f t="shared" si="2"/>
        <v>#DIV/0!</v>
      </c>
      <c r="F44" s="685">
        <v>315</v>
      </c>
      <c r="G44" s="685"/>
      <c r="H44" s="675">
        <f t="shared" si="3"/>
        <v>0</v>
      </c>
      <c r="I44" s="648">
        <f t="shared" si="0"/>
        <v>315</v>
      </c>
      <c r="J44" s="696">
        <f t="shared" si="1"/>
        <v>0</v>
      </c>
      <c r="K44" s="665">
        <f t="shared" si="4"/>
        <v>0</v>
      </c>
    </row>
    <row r="45" spans="1:11" ht="25.5">
      <c r="A45" s="312" t="s">
        <v>4196</v>
      </c>
      <c r="B45" s="737" t="s">
        <v>4643</v>
      </c>
      <c r="C45" s="646"/>
      <c r="D45" s="646"/>
      <c r="E45" s="675" t="e">
        <f t="shared" si="2"/>
        <v>#DIV/0!</v>
      </c>
      <c r="F45" s="685">
        <v>193</v>
      </c>
      <c r="G45" s="685"/>
      <c r="H45" s="675">
        <f t="shared" si="3"/>
        <v>0</v>
      </c>
      <c r="I45" s="648">
        <f t="shared" si="0"/>
        <v>193</v>
      </c>
      <c r="J45" s="696">
        <f t="shared" si="1"/>
        <v>0</v>
      </c>
      <c r="K45" s="665">
        <f t="shared" si="4"/>
        <v>0</v>
      </c>
    </row>
    <row r="46" spans="1:11">
      <c r="A46" s="312" t="s">
        <v>4197</v>
      </c>
      <c r="B46" s="737" t="s">
        <v>4644</v>
      </c>
      <c r="C46" s="646"/>
      <c r="D46" s="646"/>
      <c r="E46" s="675" t="e">
        <f t="shared" si="2"/>
        <v>#DIV/0!</v>
      </c>
      <c r="F46" s="685">
        <v>3</v>
      </c>
      <c r="G46" s="685"/>
      <c r="H46" s="675">
        <f t="shared" si="3"/>
        <v>0</v>
      </c>
      <c r="I46" s="648">
        <f t="shared" si="0"/>
        <v>3</v>
      </c>
      <c r="J46" s="696">
        <f t="shared" si="1"/>
        <v>0</v>
      </c>
      <c r="K46" s="665">
        <f t="shared" si="4"/>
        <v>0</v>
      </c>
    </row>
    <row r="47" spans="1:11">
      <c r="A47" s="312" t="s">
        <v>4200</v>
      </c>
      <c r="B47" s="737" t="s">
        <v>4645</v>
      </c>
      <c r="C47" s="646"/>
      <c r="D47" s="646"/>
      <c r="E47" s="675" t="e">
        <f t="shared" si="2"/>
        <v>#DIV/0!</v>
      </c>
      <c r="F47" s="685">
        <v>1114</v>
      </c>
      <c r="G47" s="685"/>
      <c r="H47" s="675">
        <f t="shared" si="3"/>
        <v>0</v>
      </c>
      <c r="I47" s="648">
        <f t="shared" si="0"/>
        <v>1114</v>
      </c>
      <c r="J47" s="696">
        <f t="shared" si="1"/>
        <v>0</v>
      </c>
      <c r="K47" s="665">
        <f t="shared" si="4"/>
        <v>0</v>
      </c>
    </row>
    <row r="48" spans="1:11" ht="25.5">
      <c r="A48" s="312" t="s">
        <v>725</v>
      </c>
      <c r="B48" s="737" t="s">
        <v>2612</v>
      </c>
      <c r="C48" s="646"/>
      <c r="D48" s="646"/>
      <c r="E48" s="675" t="e">
        <f t="shared" si="2"/>
        <v>#DIV/0!</v>
      </c>
      <c r="F48" s="685">
        <v>13</v>
      </c>
      <c r="G48" s="685"/>
      <c r="H48" s="675">
        <f t="shared" si="3"/>
        <v>0</v>
      </c>
      <c r="I48" s="648">
        <f t="shared" si="0"/>
        <v>13</v>
      </c>
      <c r="J48" s="696">
        <f t="shared" si="1"/>
        <v>0</v>
      </c>
      <c r="K48" s="665">
        <f t="shared" si="4"/>
        <v>0</v>
      </c>
    </row>
    <row r="49" spans="1:11" ht="25.5">
      <c r="A49" s="312" t="s">
        <v>727</v>
      </c>
      <c r="B49" s="737" t="s">
        <v>2613</v>
      </c>
      <c r="C49" s="646"/>
      <c r="D49" s="646"/>
      <c r="E49" s="675" t="e">
        <f t="shared" si="2"/>
        <v>#DIV/0!</v>
      </c>
      <c r="F49" s="685">
        <v>4</v>
      </c>
      <c r="G49" s="685"/>
      <c r="H49" s="675">
        <f t="shared" si="3"/>
        <v>0</v>
      </c>
      <c r="I49" s="648">
        <f t="shared" si="0"/>
        <v>4</v>
      </c>
      <c r="J49" s="696">
        <f t="shared" si="1"/>
        <v>0</v>
      </c>
      <c r="K49" s="665">
        <f t="shared" si="4"/>
        <v>0</v>
      </c>
    </row>
    <row r="50" spans="1:11" ht="25.5">
      <c r="A50" s="312" t="s">
        <v>723</v>
      </c>
      <c r="B50" s="737" t="s">
        <v>2614</v>
      </c>
      <c r="C50" s="646">
        <v>1</v>
      </c>
      <c r="D50" s="646"/>
      <c r="E50" s="675">
        <f t="shared" si="2"/>
        <v>0</v>
      </c>
      <c r="F50" s="685">
        <v>267</v>
      </c>
      <c r="G50" s="685"/>
      <c r="H50" s="675">
        <f t="shared" si="3"/>
        <v>0</v>
      </c>
      <c r="I50" s="648">
        <f t="shared" si="0"/>
        <v>268</v>
      </c>
      <c r="J50" s="696">
        <f t="shared" si="1"/>
        <v>0</v>
      </c>
      <c r="K50" s="665">
        <f t="shared" si="4"/>
        <v>0</v>
      </c>
    </row>
    <row r="51" spans="1:11" ht="25.5">
      <c r="A51" s="312" t="s">
        <v>3001</v>
      </c>
      <c r="B51" s="313" t="s">
        <v>3002</v>
      </c>
      <c r="C51" s="646"/>
      <c r="D51" s="646"/>
      <c r="E51" s="675" t="e">
        <f t="shared" si="2"/>
        <v>#DIV/0!</v>
      </c>
      <c r="F51" s="647">
        <v>3</v>
      </c>
      <c r="G51" s="647"/>
      <c r="H51" s="675">
        <f t="shared" si="3"/>
        <v>0</v>
      </c>
      <c r="I51" s="648">
        <f t="shared" si="0"/>
        <v>3</v>
      </c>
      <c r="J51" s="696">
        <f t="shared" si="1"/>
        <v>0</v>
      </c>
      <c r="K51" s="665">
        <f t="shared" si="4"/>
        <v>0</v>
      </c>
    </row>
    <row r="52" spans="1:11">
      <c r="A52" s="312" t="s">
        <v>2802</v>
      </c>
      <c r="B52" s="737" t="s">
        <v>2803</v>
      </c>
      <c r="C52" s="646"/>
      <c r="D52" s="646"/>
      <c r="E52" s="675" t="e">
        <f t="shared" si="2"/>
        <v>#DIV/0!</v>
      </c>
      <c r="F52" s="647">
        <v>2</v>
      </c>
      <c r="G52" s="647"/>
      <c r="H52" s="675">
        <f t="shared" si="3"/>
        <v>0</v>
      </c>
      <c r="I52" s="648">
        <f t="shared" si="0"/>
        <v>2</v>
      </c>
      <c r="J52" s="696">
        <f t="shared" si="1"/>
        <v>0</v>
      </c>
      <c r="K52" s="665">
        <f t="shared" si="4"/>
        <v>0</v>
      </c>
    </row>
    <row r="53" spans="1:11">
      <c r="A53" s="312" t="s">
        <v>4297</v>
      </c>
      <c r="B53" s="737" t="s">
        <v>1953</v>
      </c>
      <c r="C53" s="646"/>
      <c r="D53" s="646"/>
      <c r="E53" s="675" t="e">
        <f t="shared" si="2"/>
        <v>#DIV/0!</v>
      </c>
      <c r="F53" s="647">
        <v>1</v>
      </c>
      <c r="G53" s="647"/>
      <c r="H53" s="675">
        <f t="shared" si="3"/>
        <v>0</v>
      </c>
      <c r="I53" s="648">
        <f t="shared" si="0"/>
        <v>1</v>
      </c>
      <c r="J53" s="696">
        <f t="shared" si="1"/>
        <v>0</v>
      </c>
      <c r="K53" s="665">
        <f t="shared" si="4"/>
        <v>0</v>
      </c>
    </row>
    <row r="54" spans="1:11">
      <c r="A54" s="312" t="s">
        <v>3048</v>
      </c>
      <c r="B54" s="737" t="s">
        <v>3687</v>
      </c>
      <c r="C54" s="646"/>
      <c r="D54" s="646"/>
      <c r="E54" s="675" t="e">
        <f t="shared" si="2"/>
        <v>#DIV/0!</v>
      </c>
      <c r="F54" s="647">
        <v>5</v>
      </c>
      <c r="G54" s="647"/>
      <c r="H54" s="675">
        <f t="shared" si="3"/>
        <v>0</v>
      </c>
      <c r="I54" s="648">
        <f t="shared" si="0"/>
        <v>5</v>
      </c>
      <c r="J54" s="696">
        <f t="shared" si="1"/>
        <v>0</v>
      </c>
      <c r="K54" s="665">
        <f t="shared" si="4"/>
        <v>0</v>
      </c>
    </row>
    <row r="55" spans="1:11">
      <c r="A55" s="312" t="s">
        <v>1527</v>
      </c>
      <c r="B55" s="313" t="s">
        <v>1528</v>
      </c>
      <c r="C55" s="646"/>
      <c r="D55" s="646"/>
      <c r="E55" s="675" t="e">
        <f t="shared" si="2"/>
        <v>#DIV/0!</v>
      </c>
      <c r="F55" s="647">
        <v>5</v>
      </c>
      <c r="G55" s="647"/>
      <c r="H55" s="675">
        <f t="shared" si="3"/>
        <v>0</v>
      </c>
      <c r="I55" s="648">
        <f t="shared" si="0"/>
        <v>5</v>
      </c>
      <c r="J55" s="696">
        <f t="shared" si="1"/>
        <v>0</v>
      </c>
      <c r="K55" s="665">
        <f t="shared" si="4"/>
        <v>0</v>
      </c>
    </row>
    <row r="56" spans="1:11">
      <c r="A56" s="312" t="s">
        <v>1583</v>
      </c>
      <c r="B56" s="313" t="s">
        <v>1201</v>
      </c>
      <c r="C56" s="646"/>
      <c r="D56" s="646"/>
      <c r="E56" s="675" t="e">
        <f t="shared" si="2"/>
        <v>#DIV/0!</v>
      </c>
      <c r="F56" s="647">
        <v>3</v>
      </c>
      <c r="G56" s="647"/>
      <c r="H56" s="675">
        <f t="shared" si="3"/>
        <v>0</v>
      </c>
      <c r="I56" s="648">
        <f t="shared" si="0"/>
        <v>3</v>
      </c>
      <c r="J56" s="696">
        <f t="shared" si="1"/>
        <v>0</v>
      </c>
      <c r="K56" s="665">
        <f t="shared" si="4"/>
        <v>0</v>
      </c>
    </row>
    <row r="57" spans="1:11" ht="25.5">
      <c r="A57" s="312" t="s">
        <v>3696</v>
      </c>
      <c r="B57" s="737" t="s">
        <v>3697</v>
      </c>
      <c r="C57" s="646"/>
      <c r="D57" s="646"/>
      <c r="E57" s="675" t="e">
        <f t="shared" si="2"/>
        <v>#DIV/0!</v>
      </c>
      <c r="F57" s="647">
        <v>1</v>
      </c>
      <c r="G57" s="647"/>
      <c r="H57" s="675">
        <f t="shared" si="3"/>
        <v>0</v>
      </c>
      <c r="I57" s="648">
        <f t="shared" si="0"/>
        <v>1</v>
      </c>
      <c r="J57" s="696">
        <f t="shared" si="1"/>
        <v>0</v>
      </c>
      <c r="K57" s="665">
        <f t="shared" si="4"/>
        <v>0</v>
      </c>
    </row>
    <row r="58" spans="1:11" ht="17.25" customHeight="1">
      <c r="A58" s="1875" t="s">
        <v>4210</v>
      </c>
      <c r="B58" s="1876"/>
      <c r="C58" s="741">
        <f>SUM(C13:C57)</f>
        <v>506</v>
      </c>
      <c r="D58" s="741">
        <f>SUM(D13:D57)</f>
        <v>0</v>
      </c>
      <c r="E58" s="677">
        <f t="shared" si="2"/>
        <v>0</v>
      </c>
      <c r="F58" s="741">
        <f>SUM(F13:F57)</f>
        <v>82908</v>
      </c>
      <c r="G58" s="741">
        <f>SUM(G13:G57)</f>
        <v>0</v>
      </c>
      <c r="H58" s="677">
        <f t="shared" si="3"/>
        <v>0</v>
      </c>
      <c r="I58" s="648">
        <f t="shared" si="0"/>
        <v>83414</v>
      </c>
      <c r="J58" s="696">
        <f t="shared" si="1"/>
        <v>0</v>
      </c>
      <c r="K58" s="665">
        <f t="shared" si="4"/>
        <v>0</v>
      </c>
    </row>
    <row r="59" spans="1:11">
      <c r="A59" s="769" t="s">
        <v>4211</v>
      </c>
      <c r="B59" s="844"/>
      <c r="C59" s="1759"/>
      <c r="D59" s="1759"/>
      <c r="E59" s="1759"/>
      <c r="F59" s="1759"/>
      <c r="G59" s="1759"/>
      <c r="H59" s="1759"/>
      <c r="I59" s="1759"/>
      <c r="J59" s="1759"/>
      <c r="K59" s="1760"/>
    </row>
    <row r="60" spans="1:11">
      <c r="A60" s="483" t="s">
        <v>4212</v>
      </c>
      <c r="B60" s="658" t="s">
        <v>4213</v>
      </c>
      <c r="C60" s="474"/>
      <c r="D60" s="474"/>
      <c r="E60" s="675" t="e">
        <f t="shared" si="2"/>
        <v>#DIV/0!</v>
      </c>
      <c r="F60" s="564"/>
      <c r="G60" s="564"/>
      <c r="H60" s="675" t="e">
        <f t="shared" ref="H60:H73" si="5">SUM(G60/F60*100)</f>
        <v>#DIV/0!</v>
      </c>
      <c r="I60" s="648">
        <f t="shared" ref="I60:I73" si="6">C60+F60</f>
        <v>0</v>
      </c>
      <c r="J60" s="696">
        <f t="shared" ref="J60:J73" si="7">D60+G60</f>
        <v>0</v>
      </c>
      <c r="K60" s="665" t="e">
        <f t="shared" ref="K60:K73" si="8">SUM(J60/I60*100)</f>
        <v>#DIV/0!</v>
      </c>
    </row>
    <row r="61" spans="1:11">
      <c r="A61" s="483" t="s">
        <v>4214</v>
      </c>
      <c r="B61" s="658" t="s">
        <v>4215</v>
      </c>
      <c r="C61" s="474"/>
      <c r="D61" s="474"/>
      <c r="E61" s="675" t="e">
        <f t="shared" si="2"/>
        <v>#DIV/0!</v>
      </c>
      <c r="F61" s="564"/>
      <c r="G61" s="564"/>
      <c r="H61" s="675" t="e">
        <f t="shared" si="5"/>
        <v>#DIV/0!</v>
      </c>
      <c r="I61" s="648">
        <f t="shared" si="6"/>
        <v>0</v>
      </c>
      <c r="J61" s="696">
        <f t="shared" si="7"/>
        <v>0</v>
      </c>
      <c r="K61" s="665" t="e">
        <f t="shared" si="8"/>
        <v>#DIV/0!</v>
      </c>
    </row>
    <row r="62" spans="1:11">
      <c r="A62" s="483" t="s">
        <v>4216</v>
      </c>
      <c r="B62" s="658" t="s">
        <v>4217</v>
      </c>
      <c r="C62" s="474"/>
      <c r="D62" s="474"/>
      <c r="E62" s="675" t="e">
        <f t="shared" si="2"/>
        <v>#DIV/0!</v>
      </c>
      <c r="F62" s="564"/>
      <c r="G62" s="564"/>
      <c r="H62" s="675" t="e">
        <f t="shared" si="5"/>
        <v>#DIV/0!</v>
      </c>
      <c r="I62" s="648">
        <f t="shared" si="6"/>
        <v>0</v>
      </c>
      <c r="J62" s="696">
        <f t="shared" si="7"/>
        <v>0</v>
      </c>
      <c r="K62" s="665" t="e">
        <f t="shared" si="8"/>
        <v>#DIV/0!</v>
      </c>
    </row>
    <row r="63" spans="1:11" ht="25.5">
      <c r="A63" s="483" t="s">
        <v>819</v>
      </c>
      <c r="B63" s="658" t="s">
        <v>4218</v>
      </c>
      <c r="C63" s="474"/>
      <c r="D63" s="474"/>
      <c r="E63" s="675" t="e">
        <f t="shared" si="2"/>
        <v>#DIV/0!</v>
      </c>
      <c r="F63" s="564"/>
      <c r="G63" s="564"/>
      <c r="H63" s="675" t="e">
        <f t="shared" si="5"/>
        <v>#DIV/0!</v>
      </c>
      <c r="I63" s="648">
        <f t="shared" si="6"/>
        <v>0</v>
      </c>
      <c r="J63" s="696">
        <f t="shared" si="7"/>
        <v>0</v>
      </c>
      <c r="K63" s="665" t="e">
        <f t="shared" si="8"/>
        <v>#DIV/0!</v>
      </c>
    </row>
    <row r="64" spans="1:11">
      <c r="A64" s="483" t="s">
        <v>4219</v>
      </c>
      <c r="B64" s="658" t="s">
        <v>4220</v>
      </c>
      <c r="C64" s="474"/>
      <c r="D64" s="474"/>
      <c r="E64" s="675" t="e">
        <f t="shared" si="2"/>
        <v>#DIV/0!</v>
      </c>
      <c r="F64" s="564"/>
      <c r="G64" s="564"/>
      <c r="H64" s="675" t="e">
        <f t="shared" si="5"/>
        <v>#DIV/0!</v>
      </c>
      <c r="I64" s="648">
        <f t="shared" si="6"/>
        <v>0</v>
      </c>
      <c r="J64" s="696">
        <f t="shared" si="7"/>
        <v>0</v>
      </c>
      <c r="K64" s="665" t="e">
        <f t="shared" si="8"/>
        <v>#DIV/0!</v>
      </c>
    </row>
    <row r="65" spans="1:13" ht="13.5" customHeight="1">
      <c r="A65" s="483" t="s">
        <v>4221</v>
      </c>
      <c r="B65" s="658" t="s">
        <v>4222</v>
      </c>
      <c r="C65" s="474"/>
      <c r="D65" s="474"/>
      <c r="E65" s="675" t="e">
        <f t="shared" si="2"/>
        <v>#DIV/0!</v>
      </c>
      <c r="F65" s="564"/>
      <c r="G65" s="564"/>
      <c r="H65" s="675" t="e">
        <f t="shared" si="5"/>
        <v>#DIV/0!</v>
      </c>
      <c r="I65" s="648">
        <f t="shared" si="6"/>
        <v>0</v>
      </c>
      <c r="J65" s="696">
        <f t="shared" si="7"/>
        <v>0</v>
      </c>
      <c r="K65" s="665" t="e">
        <f t="shared" si="8"/>
        <v>#DIV/0!</v>
      </c>
    </row>
    <row r="66" spans="1:13" ht="13.5" customHeight="1">
      <c r="A66" s="483" t="s">
        <v>4223</v>
      </c>
      <c r="B66" s="658" t="s">
        <v>4224</v>
      </c>
      <c r="C66" s="474"/>
      <c r="D66" s="474"/>
      <c r="E66" s="675" t="e">
        <f t="shared" si="2"/>
        <v>#DIV/0!</v>
      </c>
      <c r="F66" s="564"/>
      <c r="G66" s="564"/>
      <c r="H66" s="675" t="e">
        <f t="shared" si="5"/>
        <v>#DIV/0!</v>
      </c>
      <c r="I66" s="648">
        <f t="shared" si="6"/>
        <v>0</v>
      </c>
      <c r="J66" s="696">
        <f t="shared" si="7"/>
        <v>0</v>
      </c>
      <c r="K66" s="665" t="e">
        <f t="shared" si="8"/>
        <v>#DIV/0!</v>
      </c>
    </row>
    <row r="67" spans="1:13" ht="15" customHeight="1">
      <c r="A67" s="483" t="s">
        <v>4225</v>
      </c>
      <c r="B67" s="658" t="s">
        <v>570</v>
      </c>
      <c r="C67" s="474"/>
      <c r="D67" s="474"/>
      <c r="E67" s="675" t="e">
        <f t="shared" si="2"/>
        <v>#DIV/0!</v>
      </c>
      <c r="F67" s="564"/>
      <c r="G67" s="564"/>
      <c r="H67" s="675" t="e">
        <f t="shared" si="5"/>
        <v>#DIV/0!</v>
      </c>
      <c r="I67" s="648">
        <f t="shared" si="6"/>
        <v>0</v>
      </c>
      <c r="J67" s="696">
        <f t="shared" si="7"/>
        <v>0</v>
      </c>
      <c r="K67" s="665" t="e">
        <f t="shared" si="8"/>
        <v>#DIV/0!</v>
      </c>
    </row>
    <row r="68" spans="1:13" ht="12" customHeight="1">
      <c r="A68" s="483" t="s">
        <v>571</v>
      </c>
      <c r="B68" s="658" t="s">
        <v>572</v>
      </c>
      <c r="C68" s="474"/>
      <c r="D68" s="474"/>
      <c r="E68" s="675" t="e">
        <f t="shared" si="2"/>
        <v>#DIV/0!</v>
      </c>
      <c r="F68" s="564"/>
      <c r="G68" s="564"/>
      <c r="H68" s="675" t="e">
        <f t="shared" si="5"/>
        <v>#DIV/0!</v>
      </c>
      <c r="I68" s="648">
        <f t="shared" si="6"/>
        <v>0</v>
      </c>
      <c r="J68" s="696">
        <f t="shared" si="7"/>
        <v>0</v>
      </c>
      <c r="K68" s="665" t="e">
        <f t="shared" si="8"/>
        <v>#DIV/0!</v>
      </c>
    </row>
    <row r="69" spans="1:13" ht="18.75" customHeight="1">
      <c r="A69" s="483" t="s">
        <v>573</v>
      </c>
      <c r="B69" s="658" t="s">
        <v>2990</v>
      </c>
      <c r="C69" s="474"/>
      <c r="D69" s="474"/>
      <c r="E69" s="675" t="e">
        <f t="shared" si="2"/>
        <v>#DIV/0!</v>
      </c>
      <c r="F69" s="564"/>
      <c r="G69" s="564"/>
      <c r="H69" s="675" t="e">
        <f t="shared" si="5"/>
        <v>#DIV/0!</v>
      </c>
      <c r="I69" s="648">
        <f t="shared" si="6"/>
        <v>0</v>
      </c>
      <c r="J69" s="696">
        <f t="shared" si="7"/>
        <v>0</v>
      </c>
      <c r="K69" s="665" t="e">
        <f t="shared" si="8"/>
        <v>#DIV/0!</v>
      </c>
    </row>
    <row r="70" spans="1:13" ht="3" customHeight="1">
      <c r="A70" s="483" t="s">
        <v>2991</v>
      </c>
      <c r="B70" s="658" t="s">
        <v>2992</v>
      </c>
      <c r="C70" s="474"/>
      <c r="D70" s="474"/>
      <c r="E70" s="675" t="e">
        <f t="shared" si="2"/>
        <v>#DIV/0!</v>
      </c>
      <c r="F70" s="564"/>
      <c r="G70" s="564"/>
      <c r="H70" s="675" t="e">
        <f t="shared" si="5"/>
        <v>#DIV/0!</v>
      </c>
      <c r="I70" s="648">
        <f t="shared" si="6"/>
        <v>0</v>
      </c>
      <c r="J70" s="696">
        <f t="shared" si="7"/>
        <v>0</v>
      </c>
      <c r="K70" s="665" t="e">
        <f t="shared" si="8"/>
        <v>#DIV/0!</v>
      </c>
    </row>
    <row r="71" spans="1:13" ht="24" customHeight="1">
      <c r="A71" s="483" t="s">
        <v>2993</v>
      </c>
      <c r="B71" s="658" t="s">
        <v>2994</v>
      </c>
      <c r="C71" s="474"/>
      <c r="D71" s="474"/>
      <c r="E71" s="675" t="e">
        <f t="shared" si="2"/>
        <v>#DIV/0!</v>
      </c>
      <c r="F71" s="564"/>
      <c r="G71" s="564"/>
      <c r="H71" s="675" t="e">
        <f t="shared" si="5"/>
        <v>#DIV/0!</v>
      </c>
      <c r="I71" s="648">
        <f t="shared" si="6"/>
        <v>0</v>
      </c>
      <c r="J71" s="696">
        <f t="shared" si="7"/>
        <v>0</v>
      </c>
      <c r="K71" s="665" t="e">
        <f t="shared" si="8"/>
        <v>#DIV/0!</v>
      </c>
    </row>
    <row r="72" spans="1:13">
      <c r="A72" s="769" t="s">
        <v>2995</v>
      </c>
      <c r="B72" s="843"/>
      <c r="C72" s="768">
        <f>SUM(C60:C71)</f>
        <v>0</v>
      </c>
      <c r="D72" s="768">
        <f>SUM(D60:D71)</f>
        <v>0</v>
      </c>
      <c r="E72" s="677" t="e">
        <f t="shared" si="2"/>
        <v>#DIV/0!</v>
      </c>
      <c r="F72" s="768">
        <f>SUM(F60:F71)</f>
        <v>0</v>
      </c>
      <c r="G72" s="768">
        <f>SUM(G60:G71)</f>
        <v>0</v>
      </c>
      <c r="H72" s="677" t="e">
        <f t="shared" si="5"/>
        <v>#DIV/0!</v>
      </c>
      <c r="I72" s="648">
        <f t="shared" si="6"/>
        <v>0</v>
      </c>
      <c r="J72" s="696">
        <f t="shared" si="7"/>
        <v>0</v>
      </c>
      <c r="K72" s="665" t="e">
        <f t="shared" si="8"/>
        <v>#DIV/0!</v>
      </c>
    </row>
    <row r="73" spans="1:13">
      <c r="A73" s="651" t="s">
        <v>2996</v>
      </c>
      <c r="B73" s="674"/>
      <c r="C73" s="653">
        <f>SUM(C58+C72)</f>
        <v>506</v>
      </c>
      <c r="D73" s="653">
        <f>SUM(D58+D72)</f>
        <v>0</v>
      </c>
      <c r="E73" s="677">
        <f t="shared" si="2"/>
        <v>0</v>
      </c>
      <c r="F73" s="653">
        <f>SUM(F58+F72)</f>
        <v>82908</v>
      </c>
      <c r="G73" s="653">
        <f>SUM(G58+G72)</f>
        <v>0</v>
      </c>
      <c r="H73" s="677">
        <f t="shared" si="5"/>
        <v>0</v>
      </c>
      <c r="I73" s="748">
        <f t="shared" si="6"/>
        <v>83414</v>
      </c>
      <c r="J73" s="795">
        <f t="shared" si="7"/>
        <v>0</v>
      </c>
      <c r="K73" s="665">
        <f t="shared" si="8"/>
        <v>0</v>
      </c>
    </row>
    <row r="74" spans="1:13" ht="23.25" customHeight="1">
      <c r="A74" s="1860" t="s">
        <v>2997</v>
      </c>
      <c r="B74" s="1860"/>
      <c r="C74" s="1860"/>
      <c r="D74" s="1860"/>
      <c r="E74" s="1860"/>
      <c r="F74" s="1860"/>
      <c r="G74" s="1860"/>
      <c r="H74" s="1860"/>
      <c r="I74" s="1860"/>
      <c r="J74" s="1860"/>
    </row>
    <row r="75" spans="1:13" ht="28.5" customHeight="1">
      <c r="A75" s="1860" t="s">
        <v>1955</v>
      </c>
      <c r="B75" s="1860"/>
      <c r="C75" s="1860"/>
      <c r="D75" s="1860"/>
      <c r="E75" s="1860"/>
      <c r="F75" s="1860"/>
      <c r="G75" s="1860"/>
      <c r="H75" s="1860"/>
      <c r="I75" s="1860"/>
      <c r="J75" s="1860"/>
    </row>
    <row r="76" spans="1:13">
      <c r="A76" s="213"/>
      <c r="B76" s="222" t="s">
        <v>173</v>
      </c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13"/>
    </row>
    <row r="77" spans="1:13">
      <c r="B77" s="222" t="s">
        <v>168</v>
      </c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13"/>
    </row>
  </sheetData>
  <mergeCells count="10">
    <mergeCell ref="C2:D2"/>
    <mergeCell ref="A75:J75"/>
    <mergeCell ref="A7:A8"/>
    <mergeCell ref="B7:B8"/>
    <mergeCell ref="A58:B58"/>
    <mergeCell ref="C7:E7"/>
    <mergeCell ref="F7:H7"/>
    <mergeCell ref="I7:K7"/>
    <mergeCell ref="C59:K59"/>
    <mergeCell ref="A74:J74"/>
  </mergeCells>
  <phoneticPr fontId="94" type="noConversion"/>
  <pageMargins left="0.75" right="0.75" top="1" bottom="1" header="0.5" footer="0.5"/>
  <pageSetup paperSize="9" scale="64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K118" sqref="K118"/>
    </sheetView>
  </sheetViews>
  <sheetFormatPr defaultColWidth="9.140625" defaultRowHeight="12.75"/>
  <cols>
    <col min="1" max="1" width="12.7109375" customWidth="1"/>
    <col min="2" max="2" width="40.5703125" customWidth="1"/>
    <col min="3" max="3" width="10.28515625" customWidth="1"/>
    <col min="4" max="4" width="9.28515625" customWidth="1"/>
    <col min="5" max="5" width="10.140625" customWidth="1"/>
    <col min="6" max="6" width="9" customWidth="1"/>
    <col min="7" max="7" width="9.5703125" customWidth="1"/>
    <col min="8" max="8" width="10.28515625" customWidth="1"/>
    <col min="9" max="9" width="9.5703125" customWidth="1"/>
    <col min="11" max="11" width="10.85546875" customWidth="1"/>
  </cols>
  <sheetData>
    <row r="1" spans="1:12" ht="15.75">
      <c r="A1" s="1344"/>
      <c r="B1" s="1345" t="s">
        <v>914</v>
      </c>
      <c r="C1" s="1346" t="s">
        <v>691</v>
      </c>
      <c r="D1" s="1347"/>
      <c r="E1" s="1347"/>
      <c r="F1" s="1347"/>
      <c r="G1" s="1348"/>
      <c r="H1" s="1348"/>
      <c r="I1" s="1349"/>
      <c r="J1" s="90"/>
    </row>
    <row r="2" spans="1:12" ht="14.25">
      <c r="A2" s="1344"/>
      <c r="B2" s="1345" t="s">
        <v>916</v>
      </c>
      <c r="C2" s="1862">
        <v>6113079</v>
      </c>
      <c r="D2" s="1863"/>
      <c r="E2" s="1348"/>
      <c r="F2" s="1348"/>
      <c r="G2" s="1348"/>
      <c r="H2" s="1348"/>
      <c r="I2" s="1349"/>
      <c r="J2" s="90"/>
    </row>
    <row r="3" spans="1:12">
      <c r="A3" s="1344"/>
      <c r="B3" s="1345"/>
      <c r="C3" s="1297" t="s">
        <v>365</v>
      </c>
      <c r="D3" s="1348"/>
      <c r="E3" s="1348"/>
      <c r="F3" s="1348"/>
      <c r="G3" s="1348"/>
      <c r="H3" s="1348"/>
      <c r="I3" s="1349"/>
      <c r="J3" s="90"/>
    </row>
    <row r="4" spans="1:12" ht="14.25">
      <c r="A4" s="1344"/>
      <c r="B4" s="1345" t="s">
        <v>918</v>
      </c>
      <c r="C4" s="1351" t="s">
        <v>904</v>
      </c>
      <c r="D4" s="1352"/>
      <c r="E4" s="1352"/>
      <c r="F4" s="1352"/>
      <c r="G4" s="1352"/>
      <c r="H4" s="1352"/>
      <c r="I4" s="1353"/>
      <c r="J4" s="90"/>
    </row>
    <row r="5" spans="1:12" ht="15.75">
      <c r="A5" s="1344"/>
      <c r="B5" s="1345" t="s">
        <v>692</v>
      </c>
      <c r="C5" s="1354" t="s">
        <v>708</v>
      </c>
      <c r="D5" s="1355"/>
      <c r="E5" s="1355"/>
      <c r="F5" s="1355"/>
      <c r="G5" s="1352"/>
      <c r="H5" s="1352"/>
      <c r="I5" s="1353"/>
      <c r="J5" s="90"/>
    </row>
    <row r="6" spans="1:12" ht="15.75">
      <c r="A6" s="89"/>
      <c r="B6" s="89"/>
      <c r="C6" s="89"/>
      <c r="D6" s="89"/>
      <c r="E6" s="89"/>
      <c r="F6" s="89"/>
      <c r="G6" s="89"/>
      <c r="H6" s="89"/>
      <c r="I6" s="84"/>
      <c r="J6" s="84"/>
    </row>
    <row r="7" spans="1:12" ht="18" customHeight="1">
      <c r="A7" s="1864" t="s">
        <v>31</v>
      </c>
      <c r="B7" s="1864" t="s">
        <v>32</v>
      </c>
      <c r="C7" s="1916" t="s">
        <v>696</v>
      </c>
      <c r="D7" s="1917"/>
      <c r="E7" s="1918"/>
      <c r="F7" s="1916" t="s">
        <v>697</v>
      </c>
      <c r="G7" s="1917"/>
      <c r="H7" s="1918"/>
      <c r="I7" s="1919" t="s">
        <v>3906</v>
      </c>
      <c r="J7" s="1920"/>
      <c r="K7" s="1921"/>
    </row>
    <row r="8" spans="1:12" ht="45.7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2" ht="19.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736"/>
    </row>
    <row r="10" spans="1:12" ht="19.5" customHeight="1">
      <c r="A10" s="1310"/>
      <c r="B10" s="1311"/>
      <c r="C10" s="1317"/>
      <c r="D10" s="1317"/>
      <c r="E10" s="1317"/>
      <c r="F10" s="1319"/>
      <c r="G10" s="1319"/>
      <c r="H10" s="1319"/>
      <c r="I10" s="1314">
        <f>C10+F10</f>
        <v>0</v>
      </c>
      <c r="J10" s="1314">
        <f>D10+G10</f>
        <v>0</v>
      </c>
      <c r="K10" s="1309"/>
    </row>
    <row r="11" spans="1:12" ht="19.5" customHeight="1">
      <c r="A11" s="1310"/>
      <c r="B11" s="1311"/>
      <c r="C11" s="1317"/>
      <c r="D11" s="1317"/>
      <c r="E11" s="1317"/>
      <c r="F11" s="1319"/>
      <c r="G11" s="1319"/>
      <c r="H11" s="1319"/>
      <c r="I11" s="1314">
        <f>C11+F11</f>
        <v>0</v>
      </c>
      <c r="J11" s="1314">
        <f>D11+G11</f>
        <v>0</v>
      </c>
      <c r="K11" s="1309"/>
    </row>
    <row r="12" spans="1:12" ht="19.5" customHeight="1">
      <c r="A12" s="1310"/>
      <c r="B12" s="1316" t="s">
        <v>80</v>
      </c>
      <c r="C12" s="1914"/>
      <c r="D12" s="1914"/>
      <c r="E12" s="1914"/>
      <c r="F12" s="1914"/>
      <c r="G12" s="1914"/>
      <c r="H12" s="1914"/>
      <c r="I12" s="1914"/>
      <c r="J12" s="1914"/>
      <c r="K12" s="1915"/>
    </row>
    <row r="13" spans="1:12" s="254" customFormat="1">
      <c r="A13" s="1310" t="s">
        <v>2727</v>
      </c>
      <c r="B13" s="1316" t="s">
        <v>2728</v>
      </c>
      <c r="C13" s="1317">
        <v>14</v>
      </c>
      <c r="D13" s="1319"/>
      <c r="E13" s="1318">
        <f>SUM(D13/C13*100)</f>
        <v>0</v>
      </c>
      <c r="F13" s="1359">
        <v>935</v>
      </c>
      <c r="G13" s="1359">
        <v>633</v>
      </c>
      <c r="H13" s="1318">
        <f>SUM(G13/F13*100)</f>
        <v>67.700534759358291</v>
      </c>
      <c r="I13" s="1314">
        <f t="shared" ref="I13:J44" si="0">C13+F13</f>
        <v>949</v>
      </c>
      <c r="J13" s="1314">
        <f t="shared" si="0"/>
        <v>633</v>
      </c>
      <c r="K13" s="1328">
        <f>SUM(J13/I13*100)</f>
        <v>66.701791359325597</v>
      </c>
      <c r="L13" s="256"/>
    </row>
    <row r="14" spans="1:12">
      <c r="A14" s="1310" t="s">
        <v>2615</v>
      </c>
      <c r="B14" s="1311" t="s">
        <v>2616</v>
      </c>
      <c r="C14" s="1317">
        <v>403</v>
      </c>
      <c r="D14" s="1319"/>
      <c r="E14" s="1318">
        <f t="shared" ref="E14:E77" si="1">SUM(D14/C14*100)</f>
        <v>0</v>
      </c>
      <c r="F14" s="1319">
        <v>206</v>
      </c>
      <c r="G14" s="1319">
        <v>71</v>
      </c>
      <c r="H14" s="1318">
        <f t="shared" ref="H14:H77" si="2">SUM(G14/F14*100)</f>
        <v>34.466019417475728</v>
      </c>
      <c r="I14" s="1314">
        <f t="shared" si="0"/>
        <v>609</v>
      </c>
      <c r="J14" s="1314">
        <f t="shared" si="0"/>
        <v>71</v>
      </c>
      <c r="K14" s="1328">
        <f t="shared" ref="K14:K77" si="3">SUM(J14/I14*100)</f>
        <v>11.658456486042693</v>
      </c>
      <c r="L14" s="217"/>
    </row>
    <row r="15" spans="1:12" s="254" customFormat="1" ht="16.5" customHeight="1">
      <c r="A15" s="1310" t="s">
        <v>1527</v>
      </c>
      <c r="B15" s="1311" t="s">
        <v>1528</v>
      </c>
      <c r="C15" s="1317">
        <v>233</v>
      </c>
      <c r="D15" s="1319"/>
      <c r="E15" s="1318">
        <f t="shared" si="1"/>
        <v>0</v>
      </c>
      <c r="F15" s="1319">
        <v>0</v>
      </c>
      <c r="G15" s="1319"/>
      <c r="H15" s="1318" t="e">
        <f t="shared" si="2"/>
        <v>#DIV/0!</v>
      </c>
      <c r="I15" s="1314">
        <f t="shared" si="0"/>
        <v>233</v>
      </c>
      <c r="J15" s="1314">
        <f t="shared" si="0"/>
        <v>0</v>
      </c>
      <c r="K15" s="1328">
        <f t="shared" si="3"/>
        <v>0</v>
      </c>
      <c r="L15" s="256"/>
    </row>
    <row r="16" spans="1:12" s="254" customFormat="1" ht="25.5">
      <c r="A16" s="1310" t="s">
        <v>3052</v>
      </c>
      <c r="B16" s="1311" t="s">
        <v>1198</v>
      </c>
      <c r="C16" s="1317">
        <v>403</v>
      </c>
      <c r="D16" s="1317">
        <v>884</v>
      </c>
      <c r="E16" s="1318">
        <f t="shared" si="1"/>
        <v>219.35483870967741</v>
      </c>
      <c r="F16" s="1319">
        <v>314</v>
      </c>
      <c r="G16" s="1319">
        <v>633</v>
      </c>
      <c r="H16" s="1318">
        <f t="shared" si="2"/>
        <v>201.5923566878981</v>
      </c>
      <c r="I16" s="1314">
        <f t="shared" si="0"/>
        <v>717</v>
      </c>
      <c r="J16" s="1314">
        <f t="shared" si="0"/>
        <v>1517</v>
      </c>
      <c r="K16" s="1328">
        <f t="shared" si="3"/>
        <v>211.5760111576011</v>
      </c>
      <c r="L16" s="257"/>
    </row>
    <row r="17" spans="1:12">
      <c r="A17" s="1310" t="s">
        <v>2617</v>
      </c>
      <c r="B17" s="1311" t="s">
        <v>2618</v>
      </c>
      <c r="C17" s="1317">
        <v>12</v>
      </c>
      <c r="D17" s="1319"/>
      <c r="E17" s="1318">
        <f t="shared" si="1"/>
        <v>0</v>
      </c>
      <c r="F17" s="1319"/>
      <c r="G17" s="1319"/>
      <c r="H17" s="1318" t="e">
        <f t="shared" si="2"/>
        <v>#DIV/0!</v>
      </c>
      <c r="I17" s="1314">
        <f t="shared" si="0"/>
        <v>12</v>
      </c>
      <c r="J17" s="1314">
        <f t="shared" si="0"/>
        <v>0</v>
      </c>
      <c r="K17" s="1328">
        <f t="shared" si="3"/>
        <v>0</v>
      </c>
      <c r="L17" s="217"/>
    </row>
    <row r="18" spans="1:12" s="254" customFormat="1">
      <c r="A18" s="1310" t="s">
        <v>2821</v>
      </c>
      <c r="B18" s="1311" t="s">
        <v>1199</v>
      </c>
      <c r="C18" s="1317">
        <v>66</v>
      </c>
      <c r="D18" s="1317">
        <v>118</v>
      </c>
      <c r="E18" s="1318">
        <f t="shared" si="1"/>
        <v>178.78787878787878</v>
      </c>
      <c r="F18" s="1359">
        <v>815</v>
      </c>
      <c r="G18" s="1359">
        <v>631</v>
      </c>
      <c r="H18" s="1318">
        <f t="shared" si="2"/>
        <v>77.423312883435585</v>
      </c>
      <c r="I18" s="1314">
        <f t="shared" si="0"/>
        <v>881</v>
      </c>
      <c r="J18" s="1314">
        <f t="shared" si="0"/>
        <v>749</v>
      </c>
      <c r="K18" s="1328">
        <f t="shared" si="3"/>
        <v>85.017026106696932</v>
      </c>
      <c r="L18" s="257"/>
    </row>
    <row r="19" spans="1:12" s="254" customFormat="1">
      <c r="A19" s="1310" t="s">
        <v>2575</v>
      </c>
      <c r="B19" s="1311" t="s">
        <v>1200</v>
      </c>
      <c r="C19" s="1317">
        <v>120</v>
      </c>
      <c r="D19" s="1317">
        <v>107</v>
      </c>
      <c r="E19" s="1318">
        <f t="shared" si="1"/>
        <v>89.166666666666671</v>
      </c>
      <c r="F19" s="1319">
        <v>341</v>
      </c>
      <c r="G19" s="1319">
        <v>635</v>
      </c>
      <c r="H19" s="1318">
        <f t="shared" si="2"/>
        <v>186.21700879765396</v>
      </c>
      <c r="I19" s="1314">
        <f t="shared" si="0"/>
        <v>461</v>
      </c>
      <c r="J19" s="1314">
        <f t="shared" si="0"/>
        <v>742</v>
      </c>
      <c r="K19" s="1328">
        <f t="shared" si="3"/>
        <v>160.95444685466379</v>
      </c>
      <c r="L19" s="256"/>
    </row>
    <row r="20" spans="1:12">
      <c r="A20" s="1310" t="s">
        <v>2619</v>
      </c>
      <c r="B20" s="1311" t="s">
        <v>2620</v>
      </c>
      <c r="C20" s="1317"/>
      <c r="D20" s="1319"/>
      <c r="E20" s="1318" t="e">
        <f t="shared" si="1"/>
        <v>#DIV/0!</v>
      </c>
      <c r="F20" s="1319">
        <v>6</v>
      </c>
      <c r="G20" s="1319"/>
      <c r="H20" s="1318">
        <f t="shared" si="2"/>
        <v>0</v>
      </c>
      <c r="I20" s="1314">
        <f t="shared" si="0"/>
        <v>6</v>
      </c>
      <c r="J20" s="1314">
        <f t="shared" si="0"/>
        <v>0</v>
      </c>
      <c r="K20" s="1328">
        <f t="shared" si="3"/>
        <v>0</v>
      </c>
      <c r="L20" s="217"/>
    </row>
    <row r="21" spans="1:12" ht="25.5">
      <c r="A21" s="1310" t="s">
        <v>2621</v>
      </c>
      <c r="B21" s="1311" t="s">
        <v>2622</v>
      </c>
      <c r="C21" s="1317">
        <v>9</v>
      </c>
      <c r="D21" s="1319"/>
      <c r="E21" s="1318">
        <f t="shared" si="1"/>
        <v>0</v>
      </c>
      <c r="F21" s="1319"/>
      <c r="G21" s="1319"/>
      <c r="H21" s="1318" t="e">
        <f t="shared" si="2"/>
        <v>#DIV/0!</v>
      </c>
      <c r="I21" s="1314">
        <f t="shared" si="0"/>
        <v>9</v>
      </c>
      <c r="J21" s="1314">
        <f t="shared" si="0"/>
        <v>0</v>
      </c>
      <c r="K21" s="1328">
        <f t="shared" si="3"/>
        <v>0</v>
      </c>
      <c r="L21" s="217"/>
    </row>
    <row r="22" spans="1:12">
      <c r="A22" s="1310" t="s">
        <v>1583</v>
      </c>
      <c r="B22" s="1311" t="s">
        <v>1201</v>
      </c>
      <c r="C22" s="1317">
        <v>130</v>
      </c>
      <c r="D22" s="1319">
        <v>63</v>
      </c>
      <c r="E22" s="1318">
        <f t="shared" si="1"/>
        <v>48.46153846153846</v>
      </c>
      <c r="F22" s="1319">
        <v>1</v>
      </c>
      <c r="G22" s="1319">
        <v>1</v>
      </c>
      <c r="H22" s="1318">
        <f t="shared" si="2"/>
        <v>100</v>
      </c>
      <c r="I22" s="1314">
        <f t="shared" si="0"/>
        <v>131</v>
      </c>
      <c r="J22" s="1314">
        <f t="shared" si="0"/>
        <v>64</v>
      </c>
      <c r="K22" s="1328">
        <f t="shared" si="3"/>
        <v>48.854961832061065</v>
      </c>
      <c r="L22" s="216"/>
    </row>
    <row r="23" spans="1:12">
      <c r="A23" s="1310" t="s">
        <v>1202</v>
      </c>
      <c r="B23" s="1311" t="s">
        <v>2433</v>
      </c>
      <c r="C23" s="1317">
        <v>114</v>
      </c>
      <c r="D23" s="1319">
        <v>1</v>
      </c>
      <c r="E23" s="1318">
        <f t="shared" si="1"/>
        <v>0.8771929824561403</v>
      </c>
      <c r="F23" s="1319"/>
      <c r="G23" s="1319"/>
      <c r="H23" s="1318" t="e">
        <f t="shared" si="2"/>
        <v>#DIV/0!</v>
      </c>
      <c r="I23" s="1314">
        <f t="shared" si="0"/>
        <v>114</v>
      </c>
      <c r="J23" s="1314">
        <f t="shared" si="0"/>
        <v>1</v>
      </c>
      <c r="K23" s="1328">
        <f t="shared" si="3"/>
        <v>0.8771929824561403</v>
      </c>
      <c r="L23" s="216"/>
    </row>
    <row r="24" spans="1:12">
      <c r="A24" s="1310" t="s">
        <v>1583</v>
      </c>
      <c r="B24" s="1311" t="s">
        <v>1203</v>
      </c>
      <c r="C24" s="1317">
        <v>176</v>
      </c>
      <c r="D24" s="1317"/>
      <c r="E24" s="1318">
        <f t="shared" si="1"/>
        <v>0</v>
      </c>
      <c r="F24" s="1319"/>
      <c r="G24" s="1319"/>
      <c r="H24" s="1318" t="e">
        <f t="shared" si="2"/>
        <v>#DIV/0!</v>
      </c>
      <c r="I24" s="1314">
        <f t="shared" si="0"/>
        <v>176</v>
      </c>
      <c r="J24" s="1314">
        <f t="shared" si="0"/>
        <v>0</v>
      </c>
      <c r="K24" s="1328">
        <f t="shared" si="3"/>
        <v>0</v>
      </c>
      <c r="L24" s="216"/>
    </row>
    <row r="25" spans="1:12" s="254" customFormat="1">
      <c r="A25" s="1310" t="s">
        <v>3698</v>
      </c>
      <c r="B25" s="1311" t="s">
        <v>1204</v>
      </c>
      <c r="C25" s="1317">
        <v>59</v>
      </c>
      <c r="D25" s="1317">
        <v>46</v>
      </c>
      <c r="E25" s="1318">
        <f t="shared" si="1"/>
        <v>77.966101694915253</v>
      </c>
      <c r="F25" s="1319"/>
      <c r="G25" s="1319"/>
      <c r="H25" s="1318" t="e">
        <f t="shared" si="2"/>
        <v>#DIV/0!</v>
      </c>
      <c r="I25" s="1314">
        <f t="shared" si="0"/>
        <v>59</v>
      </c>
      <c r="J25" s="1314">
        <f t="shared" si="0"/>
        <v>46</v>
      </c>
      <c r="K25" s="1328">
        <f t="shared" si="3"/>
        <v>77.966101694915253</v>
      </c>
      <c r="L25" s="256"/>
    </row>
    <row r="26" spans="1:12">
      <c r="A26" s="1310" t="s">
        <v>2434</v>
      </c>
      <c r="B26" s="1311" t="s">
        <v>1205</v>
      </c>
      <c r="C26" s="1317">
        <v>199</v>
      </c>
      <c r="D26" s="1317">
        <v>136</v>
      </c>
      <c r="E26" s="1318">
        <f t="shared" si="1"/>
        <v>68.341708542713562</v>
      </c>
      <c r="F26" s="1359">
        <v>577</v>
      </c>
      <c r="G26" s="1319"/>
      <c r="H26" s="1318">
        <f t="shared" si="2"/>
        <v>0</v>
      </c>
      <c r="I26" s="1314">
        <f t="shared" si="0"/>
        <v>776</v>
      </c>
      <c r="J26" s="1314">
        <f t="shared" si="0"/>
        <v>136</v>
      </c>
      <c r="K26" s="1328">
        <f t="shared" si="3"/>
        <v>17.525773195876287</v>
      </c>
      <c r="L26" s="216"/>
    </row>
    <row r="27" spans="1:12">
      <c r="A27" s="1310" t="s">
        <v>2623</v>
      </c>
      <c r="B27" s="1311" t="s">
        <v>2624</v>
      </c>
      <c r="C27" s="1317">
        <v>1084</v>
      </c>
      <c r="D27" s="1319"/>
      <c r="E27" s="1318">
        <f t="shared" si="1"/>
        <v>0</v>
      </c>
      <c r="F27" s="1359">
        <v>517</v>
      </c>
      <c r="G27" s="1319"/>
      <c r="H27" s="1318">
        <f t="shared" si="2"/>
        <v>0</v>
      </c>
      <c r="I27" s="1314">
        <f t="shared" si="0"/>
        <v>1601</v>
      </c>
      <c r="J27" s="1314">
        <f t="shared" si="0"/>
        <v>0</v>
      </c>
      <c r="K27" s="1328">
        <f t="shared" si="3"/>
        <v>0</v>
      </c>
      <c r="L27" s="215"/>
    </row>
    <row r="28" spans="1:12">
      <c r="A28" s="1310" t="s">
        <v>1527</v>
      </c>
      <c r="B28" s="1311" t="s">
        <v>1528</v>
      </c>
      <c r="C28" s="1317">
        <v>0</v>
      </c>
      <c r="D28" s="1317">
        <v>116</v>
      </c>
      <c r="E28" s="1318" t="e">
        <f t="shared" si="1"/>
        <v>#DIV/0!</v>
      </c>
      <c r="F28" s="1319">
        <v>3</v>
      </c>
      <c r="G28" s="1319"/>
      <c r="H28" s="1318">
        <f t="shared" si="2"/>
        <v>0</v>
      </c>
      <c r="I28" s="1314">
        <f t="shared" si="0"/>
        <v>3</v>
      </c>
      <c r="J28" s="1314">
        <f t="shared" si="0"/>
        <v>116</v>
      </c>
      <c r="K28" s="1328">
        <f t="shared" si="3"/>
        <v>3866.6666666666665</v>
      </c>
      <c r="L28" s="216"/>
    </row>
    <row r="29" spans="1:12">
      <c r="A29" s="1310" t="s">
        <v>2999</v>
      </c>
      <c r="B29" s="1311" t="s">
        <v>345</v>
      </c>
      <c r="C29" s="1319">
        <v>0</v>
      </c>
      <c r="D29" s="1319"/>
      <c r="E29" s="1318" t="e">
        <f t="shared" si="1"/>
        <v>#DIV/0!</v>
      </c>
      <c r="F29" s="1319">
        <v>150</v>
      </c>
      <c r="G29" s="1319"/>
      <c r="H29" s="1318">
        <f t="shared" si="2"/>
        <v>0</v>
      </c>
      <c r="I29" s="1314">
        <f t="shared" si="0"/>
        <v>150</v>
      </c>
      <c r="J29" s="1314">
        <f t="shared" si="0"/>
        <v>0</v>
      </c>
      <c r="K29" s="1328">
        <f t="shared" si="3"/>
        <v>0</v>
      </c>
      <c r="L29" s="217"/>
    </row>
    <row r="30" spans="1:12" s="254" customFormat="1" ht="25.5">
      <c r="A30" s="1310" t="s">
        <v>3696</v>
      </c>
      <c r="B30" s="1311" t="s">
        <v>1206</v>
      </c>
      <c r="C30" s="1317">
        <v>0</v>
      </c>
      <c r="D30" s="1319"/>
      <c r="E30" s="1318" t="e">
        <f t="shared" si="1"/>
        <v>#DIV/0!</v>
      </c>
      <c r="F30" s="1319">
        <v>151</v>
      </c>
      <c r="G30" s="1319">
        <v>1</v>
      </c>
      <c r="H30" s="1318">
        <f t="shared" si="2"/>
        <v>0.66225165562913912</v>
      </c>
      <c r="I30" s="1314">
        <f t="shared" si="0"/>
        <v>151</v>
      </c>
      <c r="J30" s="1314">
        <f t="shared" si="0"/>
        <v>1</v>
      </c>
      <c r="K30" s="1328">
        <f t="shared" si="3"/>
        <v>0.66225165562913912</v>
      </c>
      <c r="L30" s="256"/>
    </row>
    <row r="31" spans="1:12" ht="25.5">
      <c r="A31" s="1310" t="s">
        <v>3001</v>
      </c>
      <c r="B31" s="1311" t="s">
        <v>3002</v>
      </c>
      <c r="C31" s="1319">
        <v>0</v>
      </c>
      <c r="D31" s="1319"/>
      <c r="E31" s="1318" t="e">
        <f t="shared" si="1"/>
        <v>#DIV/0!</v>
      </c>
      <c r="F31" s="1319">
        <v>251</v>
      </c>
      <c r="G31" s="1319">
        <v>173</v>
      </c>
      <c r="H31" s="1318">
        <f t="shared" si="2"/>
        <v>68.924302788844628</v>
      </c>
      <c r="I31" s="1314">
        <f t="shared" si="0"/>
        <v>251</v>
      </c>
      <c r="J31" s="1314">
        <f t="shared" si="0"/>
        <v>173</v>
      </c>
      <c r="K31" s="1328">
        <f t="shared" si="3"/>
        <v>68.924302788844628</v>
      </c>
      <c r="L31" s="217"/>
    </row>
    <row r="32" spans="1:12" s="254" customFormat="1">
      <c r="A32" s="1310" t="s">
        <v>3048</v>
      </c>
      <c r="B32" s="1311" t="s">
        <v>1207</v>
      </c>
      <c r="C32" s="1317">
        <v>0</v>
      </c>
      <c r="D32" s="1319"/>
      <c r="E32" s="1318" t="e">
        <f t="shared" si="1"/>
        <v>#DIV/0!</v>
      </c>
      <c r="F32" s="1319">
        <v>106</v>
      </c>
      <c r="G32" s="1319">
        <v>160</v>
      </c>
      <c r="H32" s="1318">
        <f t="shared" si="2"/>
        <v>150.9433962264151</v>
      </c>
      <c r="I32" s="1314">
        <f t="shared" si="0"/>
        <v>106</v>
      </c>
      <c r="J32" s="1314">
        <f t="shared" si="0"/>
        <v>160</v>
      </c>
      <c r="K32" s="1328">
        <f t="shared" si="3"/>
        <v>150.9433962264151</v>
      </c>
      <c r="L32" s="256"/>
    </row>
    <row r="33" spans="1:12" s="254" customFormat="1">
      <c r="A33" s="1310" t="s">
        <v>2428</v>
      </c>
      <c r="B33" s="1311" t="s">
        <v>2429</v>
      </c>
      <c r="C33" s="1317">
        <v>0</v>
      </c>
      <c r="D33" s="1319"/>
      <c r="E33" s="1318" t="e">
        <f t="shared" si="1"/>
        <v>#DIV/0!</v>
      </c>
      <c r="F33" s="1319">
        <v>152</v>
      </c>
      <c r="G33" s="1319">
        <v>1</v>
      </c>
      <c r="H33" s="1318">
        <f t="shared" si="2"/>
        <v>0.6578947368421052</v>
      </c>
      <c r="I33" s="1314">
        <f t="shared" si="0"/>
        <v>152</v>
      </c>
      <c r="J33" s="1314">
        <f t="shared" si="0"/>
        <v>1</v>
      </c>
      <c r="K33" s="1328">
        <f t="shared" si="3"/>
        <v>0.6578947368421052</v>
      </c>
      <c r="L33" s="256"/>
    </row>
    <row r="34" spans="1:12">
      <c r="A34" s="1310" t="s">
        <v>4405</v>
      </c>
      <c r="B34" s="1311" t="s">
        <v>4406</v>
      </c>
      <c r="C34" s="1319">
        <v>0</v>
      </c>
      <c r="D34" s="1319"/>
      <c r="E34" s="1318" t="e">
        <f t="shared" si="1"/>
        <v>#DIV/0!</v>
      </c>
      <c r="F34" s="1319">
        <v>57</v>
      </c>
      <c r="G34" s="1319"/>
      <c r="H34" s="1318">
        <f t="shared" si="2"/>
        <v>0</v>
      </c>
      <c r="I34" s="1314">
        <f t="shared" si="0"/>
        <v>57</v>
      </c>
      <c r="J34" s="1314">
        <f t="shared" si="0"/>
        <v>0</v>
      </c>
      <c r="K34" s="1328">
        <f t="shared" si="3"/>
        <v>0</v>
      </c>
      <c r="L34" s="217"/>
    </row>
    <row r="35" spans="1:12">
      <c r="A35" s="1310" t="s">
        <v>2625</v>
      </c>
      <c r="B35" s="1311" t="s">
        <v>2626</v>
      </c>
      <c r="C35" s="1319">
        <v>0</v>
      </c>
      <c r="D35" s="1319"/>
      <c r="E35" s="1318" t="e">
        <f t="shared" si="1"/>
        <v>#DIV/0!</v>
      </c>
      <c r="F35" s="1319">
        <v>465</v>
      </c>
      <c r="G35" s="1319"/>
      <c r="H35" s="1318">
        <f t="shared" si="2"/>
        <v>0</v>
      </c>
      <c r="I35" s="1314">
        <f t="shared" si="0"/>
        <v>465</v>
      </c>
      <c r="J35" s="1314">
        <f t="shared" si="0"/>
        <v>0</v>
      </c>
      <c r="K35" s="1328">
        <f t="shared" si="3"/>
        <v>0</v>
      </c>
      <c r="L35" s="217"/>
    </row>
    <row r="36" spans="1:12">
      <c r="A36" s="1310" t="s">
        <v>2627</v>
      </c>
      <c r="B36" s="1311" t="s">
        <v>2628</v>
      </c>
      <c r="C36" s="1319">
        <v>0</v>
      </c>
      <c r="D36" s="1319"/>
      <c r="E36" s="1318" t="e">
        <f t="shared" si="1"/>
        <v>#DIV/0!</v>
      </c>
      <c r="F36" s="1319">
        <v>476</v>
      </c>
      <c r="G36" s="1319"/>
      <c r="H36" s="1318">
        <f t="shared" si="2"/>
        <v>0</v>
      </c>
      <c r="I36" s="1314">
        <f t="shared" si="0"/>
        <v>476</v>
      </c>
      <c r="J36" s="1314">
        <f t="shared" si="0"/>
        <v>0</v>
      </c>
      <c r="K36" s="1328">
        <f t="shared" si="3"/>
        <v>0</v>
      </c>
      <c r="L36" s="217"/>
    </row>
    <row r="37" spans="1:12" ht="38.25">
      <c r="A37" s="1310" t="s">
        <v>2629</v>
      </c>
      <c r="B37" s="1311" t="s">
        <v>2630</v>
      </c>
      <c r="C37" s="1317">
        <v>189</v>
      </c>
      <c r="D37" s="1319"/>
      <c r="E37" s="1318">
        <f t="shared" si="1"/>
        <v>0</v>
      </c>
      <c r="F37" s="1319"/>
      <c r="G37" s="1319"/>
      <c r="H37" s="1318" t="e">
        <f t="shared" si="2"/>
        <v>#DIV/0!</v>
      </c>
      <c r="I37" s="1314">
        <f t="shared" si="0"/>
        <v>189</v>
      </c>
      <c r="J37" s="1314">
        <f t="shared" si="0"/>
        <v>0</v>
      </c>
      <c r="K37" s="1328">
        <f t="shared" si="3"/>
        <v>0</v>
      </c>
      <c r="L37" s="217"/>
    </row>
    <row r="38" spans="1:12">
      <c r="A38" s="1310" t="s">
        <v>2631</v>
      </c>
      <c r="B38" s="1311" t="s">
        <v>2632</v>
      </c>
      <c r="C38" s="1319">
        <v>593</v>
      </c>
      <c r="D38" s="1319"/>
      <c r="E38" s="1318">
        <f t="shared" si="1"/>
        <v>0</v>
      </c>
      <c r="F38" s="1319"/>
      <c r="G38" s="1319"/>
      <c r="H38" s="1318" t="e">
        <f t="shared" si="2"/>
        <v>#DIV/0!</v>
      </c>
      <c r="I38" s="1314">
        <f t="shared" si="0"/>
        <v>593</v>
      </c>
      <c r="J38" s="1314">
        <f t="shared" si="0"/>
        <v>0</v>
      </c>
      <c r="K38" s="1328">
        <f t="shared" si="3"/>
        <v>0</v>
      </c>
      <c r="L38" s="217"/>
    </row>
    <row r="39" spans="1:12">
      <c r="A39" s="1310" t="s">
        <v>2633</v>
      </c>
      <c r="B39" s="1311" t="s">
        <v>2634</v>
      </c>
      <c r="C39" s="1319">
        <v>592</v>
      </c>
      <c r="D39" s="1319"/>
      <c r="E39" s="1318">
        <f t="shared" si="1"/>
        <v>0</v>
      </c>
      <c r="F39" s="1319"/>
      <c r="G39" s="1319"/>
      <c r="H39" s="1318" t="e">
        <f t="shared" si="2"/>
        <v>#DIV/0!</v>
      </c>
      <c r="I39" s="1314">
        <f t="shared" si="0"/>
        <v>592</v>
      </c>
      <c r="J39" s="1314">
        <f t="shared" si="0"/>
        <v>0</v>
      </c>
      <c r="K39" s="1328">
        <f t="shared" si="3"/>
        <v>0</v>
      </c>
      <c r="L39" s="217"/>
    </row>
    <row r="40" spans="1:12">
      <c r="A40" s="1310" t="s">
        <v>2635</v>
      </c>
      <c r="B40" s="1311" t="s">
        <v>2636</v>
      </c>
      <c r="C40" s="1319">
        <v>27</v>
      </c>
      <c r="D40" s="1319"/>
      <c r="E40" s="1318">
        <f t="shared" si="1"/>
        <v>0</v>
      </c>
      <c r="F40" s="1319"/>
      <c r="G40" s="1319"/>
      <c r="H40" s="1318" t="e">
        <f t="shared" si="2"/>
        <v>#DIV/0!</v>
      </c>
      <c r="I40" s="1314">
        <f t="shared" si="0"/>
        <v>27</v>
      </c>
      <c r="J40" s="1314">
        <f t="shared" si="0"/>
        <v>0</v>
      </c>
      <c r="K40" s="1328">
        <f t="shared" si="3"/>
        <v>0</v>
      </c>
      <c r="L40" s="217"/>
    </row>
    <row r="41" spans="1:12">
      <c r="A41" s="1310" t="s">
        <v>538</v>
      </c>
      <c r="B41" s="1311" t="s">
        <v>3005</v>
      </c>
      <c r="C41" s="1317">
        <v>4</v>
      </c>
      <c r="D41" s="1317">
        <v>4</v>
      </c>
      <c r="E41" s="1318">
        <f t="shared" si="1"/>
        <v>100</v>
      </c>
      <c r="F41" s="1319">
        <v>36</v>
      </c>
      <c r="G41" s="1319">
        <v>19</v>
      </c>
      <c r="H41" s="1318">
        <f t="shared" si="2"/>
        <v>52.777777777777779</v>
      </c>
      <c r="I41" s="1314">
        <f t="shared" si="0"/>
        <v>40</v>
      </c>
      <c r="J41" s="1314">
        <f t="shared" si="0"/>
        <v>23</v>
      </c>
      <c r="K41" s="1328">
        <f t="shared" si="3"/>
        <v>57.499999999999993</v>
      </c>
      <c r="L41" s="217"/>
    </row>
    <row r="42" spans="1:12">
      <c r="A42" s="1310" t="s">
        <v>1956</v>
      </c>
      <c r="B42" s="1311" t="s">
        <v>1957</v>
      </c>
      <c r="C42" s="1317">
        <v>2</v>
      </c>
      <c r="D42" s="1319"/>
      <c r="E42" s="1318">
        <f t="shared" si="1"/>
        <v>0</v>
      </c>
      <c r="F42" s="1319">
        <v>3</v>
      </c>
      <c r="G42" s="1319"/>
      <c r="H42" s="1318">
        <f t="shared" si="2"/>
        <v>0</v>
      </c>
      <c r="I42" s="1314">
        <f t="shared" si="0"/>
        <v>5</v>
      </c>
      <c r="J42" s="1314">
        <f t="shared" si="0"/>
        <v>0</v>
      </c>
      <c r="K42" s="1328">
        <f t="shared" si="3"/>
        <v>0</v>
      </c>
      <c r="L42" s="217"/>
    </row>
    <row r="43" spans="1:12">
      <c r="A43" s="1310" t="s">
        <v>2637</v>
      </c>
      <c r="B43" s="1311" t="s">
        <v>2638</v>
      </c>
      <c r="C43" s="1317"/>
      <c r="D43" s="1319"/>
      <c r="E43" s="1318" t="e">
        <f t="shared" si="1"/>
        <v>#DIV/0!</v>
      </c>
      <c r="F43" s="1319">
        <v>89</v>
      </c>
      <c r="G43" s="1319">
        <v>61</v>
      </c>
      <c r="H43" s="1318">
        <f t="shared" si="2"/>
        <v>68.539325842696627</v>
      </c>
      <c r="I43" s="1314">
        <f t="shared" si="0"/>
        <v>89</v>
      </c>
      <c r="J43" s="1314">
        <f t="shared" si="0"/>
        <v>61</v>
      </c>
      <c r="K43" s="1328">
        <f t="shared" si="3"/>
        <v>68.539325842696627</v>
      </c>
      <c r="L43" s="217"/>
    </row>
    <row r="44" spans="1:12" ht="25.5">
      <c r="A44" s="1310" t="s">
        <v>1961</v>
      </c>
      <c r="B44" s="1311" t="s">
        <v>2532</v>
      </c>
      <c r="C44" s="1317">
        <v>480</v>
      </c>
      <c r="D44" s="1317">
        <v>565</v>
      </c>
      <c r="E44" s="1318">
        <f t="shared" si="1"/>
        <v>117.70833333333333</v>
      </c>
      <c r="F44" s="1319">
        <v>861</v>
      </c>
      <c r="G44" s="1319">
        <v>635</v>
      </c>
      <c r="H44" s="1318">
        <f t="shared" si="2"/>
        <v>73.751451800232289</v>
      </c>
      <c r="I44" s="1314">
        <f t="shared" si="0"/>
        <v>1341</v>
      </c>
      <c r="J44" s="1314">
        <f t="shared" si="0"/>
        <v>1200</v>
      </c>
      <c r="K44" s="1328">
        <f t="shared" si="3"/>
        <v>89.485458612975393</v>
      </c>
      <c r="L44" s="217"/>
    </row>
    <row r="45" spans="1:12" ht="25.5">
      <c r="A45" s="1310" t="s">
        <v>3694</v>
      </c>
      <c r="B45" s="1311" t="s">
        <v>3695</v>
      </c>
      <c r="C45" s="1317">
        <v>500</v>
      </c>
      <c r="D45" s="1317">
        <v>37</v>
      </c>
      <c r="E45" s="1318">
        <f t="shared" si="1"/>
        <v>7.3999999999999995</v>
      </c>
      <c r="F45" s="1319">
        <v>233</v>
      </c>
      <c r="G45" s="1319">
        <v>208</v>
      </c>
      <c r="H45" s="1318">
        <f t="shared" si="2"/>
        <v>89.27038626609442</v>
      </c>
      <c r="I45" s="1314">
        <f t="shared" ref="I45:J76" si="4">C45+F45</f>
        <v>733</v>
      </c>
      <c r="J45" s="1314">
        <f t="shared" si="4"/>
        <v>245</v>
      </c>
      <c r="K45" s="1328">
        <f t="shared" si="3"/>
        <v>33.424283765347887</v>
      </c>
      <c r="L45" s="217"/>
    </row>
    <row r="46" spans="1:12" ht="25.5">
      <c r="A46" s="1310" t="s">
        <v>2639</v>
      </c>
      <c r="B46" s="1311" t="s">
        <v>2640</v>
      </c>
      <c r="C46" s="1319">
        <v>12</v>
      </c>
      <c r="D46" s="1319">
        <v>30</v>
      </c>
      <c r="E46" s="1318">
        <f t="shared" si="1"/>
        <v>250</v>
      </c>
      <c r="F46" s="1319">
        <v>613</v>
      </c>
      <c r="G46" s="1319">
        <v>634</v>
      </c>
      <c r="H46" s="1318">
        <f t="shared" si="2"/>
        <v>103.42577487765089</v>
      </c>
      <c r="I46" s="1314">
        <f t="shared" si="4"/>
        <v>625</v>
      </c>
      <c r="J46" s="1314">
        <f t="shared" si="4"/>
        <v>664</v>
      </c>
      <c r="K46" s="1328">
        <f t="shared" si="3"/>
        <v>106.24</v>
      </c>
      <c r="L46" s="217"/>
    </row>
    <row r="47" spans="1:12" ht="38.25">
      <c r="A47" s="1310" t="s">
        <v>1647</v>
      </c>
      <c r="B47" s="1311" t="s">
        <v>4279</v>
      </c>
      <c r="C47" s="1317">
        <v>984</v>
      </c>
      <c r="D47" s="1317">
        <v>907</v>
      </c>
      <c r="E47" s="1318">
        <f t="shared" si="1"/>
        <v>92.174796747967477</v>
      </c>
      <c r="F47" s="1319">
        <v>989</v>
      </c>
      <c r="G47" s="1319"/>
      <c r="H47" s="1318">
        <f t="shared" si="2"/>
        <v>0</v>
      </c>
      <c r="I47" s="1314">
        <f t="shared" si="4"/>
        <v>1973</v>
      </c>
      <c r="J47" s="1314">
        <f t="shared" si="4"/>
        <v>907</v>
      </c>
      <c r="K47" s="1328">
        <f t="shared" si="3"/>
        <v>45.970603142422704</v>
      </c>
      <c r="L47" s="217"/>
    </row>
    <row r="48" spans="1:12" ht="25.5">
      <c r="A48" s="1310" t="s">
        <v>4184</v>
      </c>
      <c r="B48" s="1311" t="s">
        <v>1969</v>
      </c>
      <c r="C48" s="1317"/>
      <c r="D48" s="1317">
        <v>7</v>
      </c>
      <c r="E48" s="1318" t="e">
        <f t="shared" si="1"/>
        <v>#DIV/0!</v>
      </c>
      <c r="F48" s="1319">
        <v>264</v>
      </c>
      <c r="G48" s="1319">
        <v>163</v>
      </c>
      <c r="H48" s="1318">
        <f t="shared" si="2"/>
        <v>61.742424242424242</v>
      </c>
      <c r="I48" s="1314">
        <f t="shared" si="4"/>
        <v>264</v>
      </c>
      <c r="J48" s="1314">
        <f t="shared" si="4"/>
        <v>170</v>
      </c>
      <c r="K48" s="1328">
        <f t="shared" si="3"/>
        <v>64.393939393939391</v>
      </c>
      <c r="L48" s="217"/>
    </row>
    <row r="49" spans="1:12" ht="25.5">
      <c r="A49" s="1310" t="s">
        <v>1649</v>
      </c>
      <c r="B49" s="1311" t="s">
        <v>524</v>
      </c>
      <c r="C49" s="1317">
        <v>165</v>
      </c>
      <c r="D49" s="1317">
        <v>179</v>
      </c>
      <c r="E49" s="1318">
        <f t="shared" si="1"/>
        <v>108.4848484848485</v>
      </c>
      <c r="F49" s="1319">
        <v>1058</v>
      </c>
      <c r="G49" s="1319">
        <v>657</v>
      </c>
      <c r="H49" s="1318">
        <f t="shared" si="2"/>
        <v>62.098298676748584</v>
      </c>
      <c r="I49" s="1314">
        <f t="shared" si="4"/>
        <v>1223</v>
      </c>
      <c r="J49" s="1314">
        <f t="shared" si="4"/>
        <v>836</v>
      </c>
      <c r="K49" s="1328">
        <f t="shared" si="3"/>
        <v>68.35650040883074</v>
      </c>
      <c r="L49" s="217"/>
    </row>
    <row r="50" spans="1:12" ht="25.5">
      <c r="A50" s="1310" t="s">
        <v>525</v>
      </c>
      <c r="B50" s="1311" t="s">
        <v>526</v>
      </c>
      <c r="C50" s="1317">
        <v>192</v>
      </c>
      <c r="D50" s="1317">
        <v>241</v>
      </c>
      <c r="E50" s="1318">
        <f t="shared" si="1"/>
        <v>125.52083333333333</v>
      </c>
      <c r="F50" s="1319">
        <v>1252</v>
      </c>
      <c r="G50" s="1319">
        <v>840</v>
      </c>
      <c r="H50" s="1318">
        <f t="shared" si="2"/>
        <v>67.092651757188506</v>
      </c>
      <c r="I50" s="1314">
        <f t="shared" si="4"/>
        <v>1444</v>
      </c>
      <c r="J50" s="1314">
        <f t="shared" si="4"/>
        <v>1081</v>
      </c>
      <c r="K50" s="1328">
        <f t="shared" si="3"/>
        <v>74.86149584487535</v>
      </c>
      <c r="L50" s="217"/>
    </row>
    <row r="51" spans="1:12" ht="38.25">
      <c r="A51" s="1310" t="s">
        <v>527</v>
      </c>
      <c r="B51" s="1311" t="s">
        <v>528</v>
      </c>
      <c r="C51" s="1317">
        <v>100</v>
      </c>
      <c r="D51" s="1317">
        <v>129</v>
      </c>
      <c r="E51" s="1318">
        <f t="shared" si="1"/>
        <v>129</v>
      </c>
      <c r="F51" s="1319">
        <v>410</v>
      </c>
      <c r="G51" s="1319">
        <v>305</v>
      </c>
      <c r="H51" s="1318">
        <f t="shared" si="2"/>
        <v>74.390243902439025</v>
      </c>
      <c r="I51" s="1314">
        <f t="shared" si="4"/>
        <v>510</v>
      </c>
      <c r="J51" s="1314">
        <f t="shared" si="4"/>
        <v>434</v>
      </c>
      <c r="K51" s="1328">
        <f t="shared" si="3"/>
        <v>85.098039215686271</v>
      </c>
      <c r="L51" s="217"/>
    </row>
    <row r="52" spans="1:12" ht="25.5">
      <c r="A52" s="1325">
        <v>340231</v>
      </c>
      <c r="B52" s="1322" t="s">
        <v>2641</v>
      </c>
      <c r="C52" s="1323">
        <v>38</v>
      </c>
      <c r="D52" s="1323">
        <v>35</v>
      </c>
      <c r="E52" s="1318">
        <f t="shared" si="1"/>
        <v>92.10526315789474</v>
      </c>
      <c r="F52" s="1324">
        <v>11</v>
      </c>
      <c r="G52" s="1319"/>
      <c r="H52" s="1318">
        <f t="shared" si="2"/>
        <v>0</v>
      </c>
      <c r="I52" s="1314">
        <f t="shared" si="4"/>
        <v>49</v>
      </c>
      <c r="J52" s="1314">
        <f t="shared" si="4"/>
        <v>35</v>
      </c>
      <c r="K52" s="1328">
        <f t="shared" si="3"/>
        <v>71.428571428571431</v>
      </c>
      <c r="L52" s="218"/>
    </row>
    <row r="53" spans="1:12">
      <c r="A53" s="1418" t="s">
        <v>1583</v>
      </c>
      <c r="B53" s="1322" t="s">
        <v>2430</v>
      </c>
      <c r="C53" s="1319">
        <v>3</v>
      </c>
      <c r="D53" s="1319"/>
      <c r="E53" s="1318">
        <f t="shared" si="1"/>
        <v>0</v>
      </c>
      <c r="F53" s="1324">
        <v>3</v>
      </c>
      <c r="G53" s="1319"/>
      <c r="H53" s="1318">
        <f t="shared" si="2"/>
        <v>0</v>
      </c>
      <c r="I53" s="1314">
        <f t="shared" si="4"/>
        <v>6</v>
      </c>
      <c r="J53" s="1314">
        <f t="shared" si="4"/>
        <v>0</v>
      </c>
      <c r="K53" s="1328">
        <f t="shared" si="3"/>
        <v>0</v>
      </c>
      <c r="L53" s="219"/>
    </row>
    <row r="54" spans="1:12" ht="25.5">
      <c r="A54" s="1325" t="s">
        <v>849</v>
      </c>
      <c r="B54" s="1322" t="s">
        <v>2642</v>
      </c>
      <c r="C54" s="1319"/>
      <c r="D54" s="1319">
        <v>1</v>
      </c>
      <c r="E54" s="1318" t="e">
        <f t="shared" si="1"/>
        <v>#DIV/0!</v>
      </c>
      <c r="F54" s="1324">
        <v>894</v>
      </c>
      <c r="G54" s="1324">
        <v>634</v>
      </c>
      <c r="H54" s="1318">
        <f t="shared" si="2"/>
        <v>70.917225950783006</v>
      </c>
      <c r="I54" s="1314">
        <f t="shared" si="4"/>
        <v>894</v>
      </c>
      <c r="J54" s="1314">
        <f t="shared" si="4"/>
        <v>635</v>
      </c>
      <c r="K54" s="1328">
        <f t="shared" si="3"/>
        <v>71.029082774049215</v>
      </c>
      <c r="L54" s="218"/>
    </row>
    <row r="55" spans="1:12">
      <c r="A55" s="1310" t="s">
        <v>536</v>
      </c>
      <c r="B55" s="1322" t="s">
        <v>537</v>
      </c>
      <c r="C55" s="1323">
        <v>11</v>
      </c>
      <c r="D55" s="1323">
        <v>14</v>
      </c>
      <c r="E55" s="1318">
        <f t="shared" si="1"/>
        <v>127.27272727272727</v>
      </c>
      <c r="F55" s="1324">
        <v>783</v>
      </c>
      <c r="G55" s="1324">
        <v>406</v>
      </c>
      <c r="H55" s="1318">
        <f t="shared" si="2"/>
        <v>51.851851851851848</v>
      </c>
      <c r="I55" s="1314">
        <f t="shared" si="4"/>
        <v>794</v>
      </c>
      <c r="J55" s="1314">
        <f t="shared" si="4"/>
        <v>420</v>
      </c>
      <c r="K55" s="1328">
        <f t="shared" si="3"/>
        <v>52.896725440806044</v>
      </c>
      <c r="L55" s="218"/>
    </row>
    <row r="56" spans="1:12">
      <c r="A56" s="1325" t="s">
        <v>2820</v>
      </c>
      <c r="B56" s="1322" t="s">
        <v>2643</v>
      </c>
      <c r="C56" s="1323">
        <v>231</v>
      </c>
      <c r="D56" s="1323">
        <v>198</v>
      </c>
      <c r="E56" s="1318">
        <f t="shared" si="1"/>
        <v>85.714285714285708</v>
      </c>
      <c r="F56" s="1324">
        <v>169</v>
      </c>
      <c r="G56" s="1324"/>
      <c r="H56" s="1318">
        <f t="shared" si="2"/>
        <v>0</v>
      </c>
      <c r="I56" s="1314">
        <f t="shared" si="4"/>
        <v>400</v>
      </c>
      <c r="J56" s="1314">
        <f t="shared" si="4"/>
        <v>198</v>
      </c>
      <c r="K56" s="1328">
        <f t="shared" si="3"/>
        <v>49.5</v>
      </c>
      <c r="L56" s="218"/>
    </row>
    <row r="57" spans="1:12" s="254" customFormat="1">
      <c r="A57" s="1325" t="s">
        <v>1208</v>
      </c>
      <c r="B57" s="1322" t="s">
        <v>1209</v>
      </c>
      <c r="C57" s="1319"/>
      <c r="D57" s="1319"/>
      <c r="E57" s="1318" t="e">
        <f t="shared" si="1"/>
        <v>#DIV/0!</v>
      </c>
      <c r="F57" s="1324">
        <v>1163</v>
      </c>
      <c r="G57" s="1324">
        <v>632</v>
      </c>
      <c r="H57" s="1318">
        <f t="shared" si="2"/>
        <v>54.342218400687884</v>
      </c>
      <c r="I57" s="1314">
        <f t="shared" si="4"/>
        <v>1163</v>
      </c>
      <c r="J57" s="1314">
        <f t="shared" si="4"/>
        <v>632</v>
      </c>
      <c r="K57" s="1328">
        <f t="shared" si="3"/>
        <v>54.342218400687884</v>
      </c>
      <c r="L57" s="218"/>
    </row>
    <row r="58" spans="1:12" ht="25.5">
      <c r="A58" s="1325" t="s">
        <v>4178</v>
      </c>
      <c r="B58" s="1322" t="s">
        <v>2644</v>
      </c>
      <c r="C58" s="1323">
        <v>14</v>
      </c>
      <c r="D58" s="1323"/>
      <c r="E58" s="1318">
        <f t="shared" si="1"/>
        <v>0</v>
      </c>
      <c r="F58" s="1324">
        <v>296</v>
      </c>
      <c r="G58" s="1324">
        <v>73</v>
      </c>
      <c r="H58" s="1318">
        <f t="shared" si="2"/>
        <v>24.662162162162161</v>
      </c>
      <c r="I58" s="1314">
        <f t="shared" si="4"/>
        <v>310</v>
      </c>
      <c r="J58" s="1314">
        <f t="shared" si="4"/>
        <v>73</v>
      </c>
      <c r="K58" s="1328">
        <f t="shared" si="3"/>
        <v>23.548387096774192</v>
      </c>
      <c r="L58" s="218"/>
    </row>
    <row r="59" spans="1:12" ht="25.5">
      <c r="A59" s="1325" t="s">
        <v>4201</v>
      </c>
      <c r="B59" s="1322" t="s">
        <v>2645</v>
      </c>
      <c r="C59" s="1323">
        <v>52</v>
      </c>
      <c r="D59" s="1323"/>
      <c r="E59" s="1318">
        <f t="shared" si="1"/>
        <v>0</v>
      </c>
      <c r="F59" s="1324"/>
      <c r="G59" s="1324">
        <v>528</v>
      </c>
      <c r="H59" s="1318" t="e">
        <f t="shared" si="2"/>
        <v>#DIV/0!</v>
      </c>
      <c r="I59" s="1314">
        <f t="shared" si="4"/>
        <v>52</v>
      </c>
      <c r="J59" s="1314">
        <f t="shared" si="4"/>
        <v>528</v>
      </c>
      <c r="K59" s="1328">
        <f t="shared" si="3"/>
        <v>1015.3846153846154</v>
      </c>
      <c r="L59" s="218"/>
    </row>
    <row r="60" spans="1:12">
      <c r="A60" s="1325">
        <v>1111</v>
      </c>
      <c r="B60" s="1322" t="s">
        <v>532</v>
      </c>
      <c r="C60" s="1323">
        <v>14</v>
      </c>
      <c r="D60" s="1323">
        <v>8</v>
      </c>
      <c r="E60" s="1318">
        <f t="shared" si="1"/>
        <v>57.142857142857139</v>
      </c>
      <c r="F60" s="1324">
        <v>439</v>
      </c>
      <c r="G60" s="1324">
        <v>99</v>
      </c>
      <c r="H60" s="1318">
        <f t="shared" si="2"/>
        <v>22.551252847380411</v>
      </c>
      <c r="I60" s="1314">
        <f t="shared" si="4"/>
        <v>453</v>
      </c>
      <c r="J60" s="1314">
        <f t="shared" si="4"/>
        <v>107</v>
      </c>
      <c r="K60" s="1328">
        <f t="shared" si="3"/>
        <v>23.620309050772629</v>
      </c>
      <c r="L60" s="218"/>
    </row>
    <row r="61" spans="1:12" ht="25.5">
      <c r="A61" s="1325">
        <v>241021</v>
      </c>
      <c r="B61" s="1322" t="s">
        <v>2646</v>
      </c>
      <c r="C61" s="1319"/>
      <c r="D61" s="1319"/>
      <c r="E61" s="1318" t="e">
        <f t="shared" si="1"/>
        <v>#DIV/0!</v>
      </c>
      <c r="F61" s="1324">
        <v>334</v>
      </c>
      <c r="G61" s="1324">
        <v>631</v>
      </c>
      <c r="H61" s="1318">
        <f t="shared" si="2"/>
        <v>188.92215568862275</v>
      </c>
      <c r="I61" s="1314">
        <f t="shared" si="4"/>
        <v>334</v>
      </c>
      <c r="J61" s="1314">
        <f t="shared" si="4"/>
        <v>631</v>
      </c>
      <c r="K61" s="1328">
        <f t="shared" si="3"/>
        <v>188.92215568862275</v>
      </c>
      <c r="L61" s="218"/>
    </row>
    <row r="62" spans="1:12">
      <c r="A62" s="1325" t="s">
        <v>807</v>
      </c>
      <c r="B62" s="1322" t="s">
        <v>808</v>
      </c>
      <c r="C62" s="1319"/>
      <c r="D62" s="1319"/>
      <c r="E62" s="1318" t="e">
        <f t="shared" si="1"/>
        <v>#DIV/0!</v>
      </c>
      <c r="F62" s="1324">
        <v>37</v>
      </c>
      <c r="G62" s="1324"/>
      <c r="H62" s="1318">
        <f t="shared" si="2"/>
        <v>0</v>
      </c>
      <c r="I62" s="1314">
        <f t="shared" si="4"/>
        <v>37</v>
      </c>
      <c r="J62" s="1314">
        <f t="shared" si="4"/>
        <v>0</v>
      </c>
      <c r="K62" s="1328">
        <f t="shared" si="3"/>
        <v>0</v>
      </c>
      <c r="L62" s="218"/>
    </row>
    <row r="63" spans="1:12">
      <c r="A63" s="1325">
        <v>310001</v>
      </c>
      <c r="B63" s="1322" t="s">
        <v>1522</v>
      </c>
      <c r="C63" s="1319"/>
      <c r="D63" s="1319"/>
      <c r="E63" s="1318" t="e">
        <f t="shared" si="1"/>
        <v>#DIV/0!</v>
      </c>
      <c r="F63" s="1324">
        <v>1</v>
      </c>
      <c r="G63" s="1324">
        <v>5</v>
      </c>
      <c r="H63" s="1318">
        <f t="shared" si="2"/>
        <v>500</v>
      </c>
      <c r="I63" s="1314">
        <f t="shared" si="4"/>
        <v>1</v>
      </c>
      <c r="J63" s="1314">
        <f t="shared" si="4"/>
        <v>5</v>
      </c>
      <c r="K63" s="1328">
        <f t="shared" si="3"/>
        <v>500</v>
      </c>
      <c r="L63" s="218"/>
    </row>
    <row r="64" spans="1:12">
      <c r="A64" s="1325">
        <v>310015</v>
      </c>
      <c r="B64" s="1322" t="s">
        <v>1523</v>
      </c>
      <c r="C64" s="1319"/>
      <c r="D64" s="1319"/>
      <c r="E64" s="1318" t="e">
        <f t="shared" si="1"/>
        <v>#DIV/0!</v>
      </c>
      <c r="F64" s="1324">
        <v>333</v>
      </c>
      <c r="G64" s="1324">
        <v>625</v>
      </c>
      <c r="H64" s="1318">
        <f t="shared" si="2"/>
        <v>187.68768768768768</v>
      </c>
      <c r="I64" s="1314">
        <f t="shared" si="4"/>
        <v>333</v>
      </c>
      <c r="J64" s="1314">
        <f t="shared" si="4"/>
        <v>625</v>
      </c>
      <c r="K64" s="1328">
        <f t="shared" si="3"/>
        <v>187.68768768768768</v>
      </c>
      <c r="L64" s="218"/>
    </row>
    <row r="65" spans="1:12">
      <c r="A65" s="1325">
        <v>310016</v>
      </c>
      <c r="B65" s="1322" t="s">
        <v>1524</v>
      </c>
      <c r="C65" s="1319"/>
      <c r="D65" s="1319"/>
      <c r="E65" s="1318" t="e">
        <f t="shared" si="1"/>
        <v>#DIV/0!</v>
      </c>
      <c r="F65" s="1324">
        <v>1</v>
      </c>
      <c r="G65" s="1324">
        <v>9</v>
      </c>
      <c r="H65" s="1318">
        <f t="shared" si="2"/>
        <v>900</v>
      </c>
      <c r="I65" s="1314">
        <f t="shared" si="4"/>
        <v>1</v>
      </c>
      <c r="J65" s="1314">
        <f t="shared" si="4"/>
        <v>9</v>
      </c>
      <c r="K65" s="1328">
        <f t="shared" si="3"/>
        <v>900</v>
      </c>
      <c r="L65" s="218"/>
    </row>
    <row r="66" spans="1:12">
      <c r="A66" s="1325" t="s">
        <v>1858</v>
      </c>
      <c r="B66" s="1322" t="s">
        <v>1843</v>
      </c>
      <c r="C66" s="1319"/>
      <c r="D66" s="1319"/>
      <c r="E66" s="1318" t="e">
        <f t="shared" si="1"/>
        <v>#DIV/0!</v>
      </c>
      <c r="F66" s="1324">
        <v>1</v>
      </c>
      <c r="G66" s="1319">
        <v>4</v>
      </c>
      <c r="H66" s="1318">
        <f t="shared" si="2"/>
        <v>400</v>
      </c>
      <c r="I66" s="1314">
        <f t="shared" si="4"/>
        <v>1</v>
      </c>
      <c r="J66" s="1314">
        <f t="shared" si="4"/>
        <v>4</v>
      </c>
      <c r="K66" s="1328">
        <f t="shared" si="3"/>
        <v>400</v>
      </c>
      <c r="L66" s="218"/>
    </row>
    <row r="67" spans="1:12">
      <c r="A67" s="1325" t="s">
        <v>4171</v>
      </c>
      <c r="B67" s="1322" t="s">
        <v>4172</v>
      </c>
      <c r="C67" s="1319">
        <v>1</v>
      </c>
      <c r="D67" s="1319">
        <v>1</v>
      </c>
      <c r="E67" s="1318">
        <f t="shared" si="1"/>
        <v>100</v>
      </c>
      <c r="F67" s="1324">
        <v>15</v>
      </c>
      <c r="G67" s="1319">
        <v>1</v>
      </c>
      <c r="H67" s="1318">
        <f t="shared" si="2"/>
        <v>6.666666666666667</v>
      </c>
      <c r="I67" s="1314">
        <f t="shared" si="4"/>
        <v>16</v>
      </c>
      <c r="J67" s="1314">
        <f t="shared" si="4"/>
        <v>2</v>
      </c>
      <c r="K67" s="1328">
        <f t="shared" si="3"/>
        <v>12.5</v>
      </c>
      <c r="L67" s="218"/>
    </row>
    <row r="68" spans="1:12">
      <c r="A68" s="1325" t="s">
        <v>4297</v>
      </c>
      <c r="B68" s="1322" t="s">
        <v>1953</v>
      </c>
      <c r="C68" s="1319">
        <v>1</v>
      </c>
      <c r="D68" s="1319">
        <v>1</v>
      </c>
      <c r="E68" s="1318">
        <f t="shared" si="1"/>
        <v>100</v>
      </c>
      <c r="F68" s="1324">
        <v>14</v>
      </c>
      <c r="G68" s="1319">
        <v>2</v>
      </c>
      <c r="H68" s="1318">
        <f t="shared" si="2"/>
        <v>14.285714285714285</v>
      </c>
      <c r="I68" s="1314">
        <f t="shared" si="4"/>
        <v>15</v>
      </c>
      <c r="J68" s="1314">
        <f t="shared" si="4"/>
        <v>3</v>
      </c>
      <c r="K68" s="1328">
        <f t="shared" si="3"/>
        <v>20</v>
      </c>
      <c r="L68" s="218"/>
    </row>
    <row r="69" spans="1:12">
      <c r="A69" s="1325" t="s">
        <v>716</v>
      </c>
      <c r="B69" s="1322" t="s">
        <v>717</v>
      </c>
      <c r="C69" s="1319"/>
      <c r="D69" s="1319"/>
      <c r="E69" s="1318" t="e">
        <f t="shared" si="1"/>
        <v>#DIV/0!</v>
      </c>
      <c r="F69" s="1324">
        <v>11</v>
      </c>
      <c r="G69" s="1319"/>
      <c r="H69" s="1318">
        <f t="shared" si="2"/>
        <v>0</v>
      </c>
      <c r="I69" s="1314">
        <f t="shared" si="4"/>
        <v>11</v>
      </c>
      <c r="J69" s="1314">
        <f t="shared" si="4"/>
        <v>0</v>
      </c>
      <c r="K69" s="1328">
        <f t="shared" si="3"/>
        <v>0</v>
      </c>
      <c r="L69" s="218"/>
    </row>
    <row r="70" spans="1:12">
      <c r="A70" s="1325" t="s">
        <v>1525</v>
      </c>
      <c r="B70" s="1322" t="s">
        <v>1526</v>
      </c>
      <c r="C70" s="1319"/>
      <c r="D70" s="1319">
        <v>1</v>
      </c>
      <c r="E70" s="1318" t="e">
        <f t="shared" si="1"/>
        <v>#DIV/0!</v>
      </c>
      <c r="F70" s="1324">
        <v>67</v>
      </c>
      <c r="G70" s="1319"/>
      <c r="H70" s="1318">
        <f t="shared" si="2"/>
        <v>0</v>
      </c>
      <c r="I70" s="1314">
        <f t="shared" si="4"/>
        <v>67</v>
      </c>
      <c r="J70" s="1314">
        <f t="shared" si="4"/>
        <v>1</v>
      </c>
      <c r="K70" s="1328">
        <f t="shared" si="3"/>
        <v>1.4925373134328357</v>
      </c>
      <c r="L70" s="218"/>
    </row>
    <row r="71" spans="1:12">
      <c r="A71" s="1325">
        <v>241027</v>
      </c>
      <c r="B71" s="1322" t="s">
        <v>1210</v>
      </c>
      <c r="C71" s="1319"/>
      <c r="D71" s="1319"/>
      <c r="E71" s="1318" t="e">
        <f t="shared" si="1"/>
        <v>#DIV/0!</v>
      </c>
      <c r="F71" s="1324">
        <v>710</v>
      </c>
      <c r="G71" s="1324">
        <v>622</v>
      </c>
      <c r="H71" s="1318">
        <f t="shared" si="2"/>
        <v>87.605633802816911</v>
      </c>
      <c r="I71" s="1314">
        <f t="shared" si="4"/>
        <v>710</v>
      </c>
      <c r="J71" s="1314">
        <f t="shared" si="4"/>
        <v>622</v>
      </c>
      <c r="K71" s="1328">
        <f t="shared" si="3"/>
        <v>87.605633802816911</v>
      </c>
      <c r="L71" s="219"/>
    </row>
    <row r="72" spans="1:12">
      <c r="A72" s="1325" t="s">
        <v>1527</v>
      </c>
      <c r="B72" s="1322" t="s">
        <v>1528</v>
      </c>
      <c r="C72" s="1319"/>
      <c r="D72" s="1319"/>
      <c r="E72" s="1318" t="e">
        <f t="shared" si="1"/>
        <v>#DIV/0!</v>
      </c>
      <c r="F72" s="1324">
        <v>102</v>
      </c>
      <c r="G72" s="1324">
        <v>166</v>
      </c>
      <c r="H72" s="1318">
        <f t="shared" si="2"/>
        <v>162.74509803921569</v>
      </c>
      <c r="I72" s="1314">
        <f t="shared" si="4"/>
        <v>102</v>
      </c>
      <c r="J72" s="1314">
        <f t="shared" si="4"/>
        <v>166</v>
      </c>
      <c r="K72" s="1328">
        <f t="shared" si="3"/>
        <v>162.74509803921569</v>
      </c>
      <c r="L72" s="218"/>
    </row>
    <row r="73" spans="1:12" ht="25.5">
      <c r="A73" s="1325" t="s">
        <v>1529</v>
      </c>
      <c r="B73" s="1322" t="s">
        <v>1530</v>
      </c>
      <c r="C73" s="1319"/>
      <c r="D73" s="1319"/>
      <c r="E73" s="1318" t="e">
        <f t="shared" si="1"/>
        <v>#DIV/0!</v>
      </c>
      <c r="F73" s="1324">
        <v>82</v>
      </c>
      <c r="G73" s="1324">
        <v>151</v>
      </c>
      <c r="H73" s="1318">
        <f t="shared" si="2"/>
        <v>184.14634146341464</v>
      </c>
      <c r="I73" s="1314">
        <f t="shared" si="4"/>
        <v>82</v>
      </c>
      <c r="J73" s="1314">
        <f t="shared" si="4"/>
        <v>151</v>
      </c>
      <c r="K73" s="1328">
        <f t="shared" si="3"/>
        <v>184.14634146341464</v>
      </c>
      <c r="L73" s="218"/>
    </row>
    <row r="74" spans="1:12" ht="25.5">
      <c r="A74" s="1325" t="s">
        <v>1531</v>
      </c>
      <c r="B74" s="1322" t="s">
        <v>1532</v>
      </c>
      <c r="C74" s="1319"/>
      <c r="D74" s="1319"/>
      <c r="E74" s="1318" t="e">
        <f t="shared" si="1"/>
        <v>#DIV/0!</v>
      </c>
      <c r="F74" s="1324">
        <v>5</v>
      </c>
      <c r="G74" s="1319"/>
      <c r="H74" s="1318">
        <f t="shared" si="2"/>
        <v>0</v>
      </c>
      <c r="I74" s="1314">
        <f t="shared" si="4"/>
        <v>5</v>
      </c>
      <c r="J74" s="1314">
        <f t="shared" si="4"/>
        <v>0</v>
      </c>
      <c r="K74" s="1328">
        <f t="shared" si="3"/>
        <v>0</v>
      </c>
      <c r="L74" s="218"/>
    </row>
    <row r="75" spans="1:12">
      <c r="A75" s="1325" t="s">
        <v>4558</v>
      </c>
      <c r="B75" s="1322" t="s">
        <v>1533</v>
      </c>
      <c r="C75" s="1319"/>
      <c r="D75" s="1319"/>
      <c r="E75" s="1318" t="e">
        <f t="shared" si="1"/>
        <v>#DIV/0!</v>
      </c>
      <c r="F75" s="1324">
        <v>35</v>
      </c>
      <c r="G75" s="1319"/>
      <c r="H75" s="1318">
        <f t="shared" si="2"/>
        <v>0</v>
      </c>
      <c r="I75" s="1314">
        <f t="shared" si="4"/>
        <v>35</v>
      </c>
      <c r="J75" s="1314">
        <f t="shared" si="4"/>
        <v>0</v>
      </c>
      <c r="K75" s="1328">
        <f t="shared" si="3"/>
        <v>0</v>
      </c>
      <c r="L75" s="218"/>
    </row>
    <row r="76" spans="1:12" ht="25.5">
      <c r="A76" s="1325" t="s">
        <v>1645</v>
      </c>
      <c r="B76" s="1322" t="s">
        <v>2647</v>
      </c>
      <c r="C76" s="1319"/>
      <c r="D76" s="1319"/>
      <c r="E76" s="1318" t="e">
        <f t="shared" si="1"/>
        <v>#DIV/0!</v>
      </c>
      <c r="F76" s="1324">
        <v>43</v>
      </c>
      <c r="G76" s="1319">
        <v>5</v>
      </c>
      <c r="H76" s="1318">
        <f t="shared" si="2"/>
        <v>11.627906976744185</v>
      </c>
      <c r="I76" s="1314">
        <f t="shared" si="4"/>
        <v>43</v>
      </c>
      <c r="J76" s="1314">
        <f t="shared" si="4"/>
        <v>5</v>
      </c>
      <c r="K76" s="1328">
        <f t="shared" si="3"/>
        <v>11.627906976744185</v>
      </c>
      <c r="L76" s="218"/>
    </row>
    <row r="77" spans="1:12">
      <c r="A77" s="1325" t="s">
        <v>4186</v>
      </c>
      <c r="B77" s="1322" t="s">
        <v>2649</v>
      </c>
      <c r="C77" s="1319">
        <v>6</v>
      </c>
      <c r="D77" s="1319"/>
      <c r="E77" s="1318">
        <f t="shared" si="1"/>
        <v>0</v>
      </c>
      <c r="F77" s="1324">
        <v>42</v>
      </c>
      <c r="G77" s="1324">
        <v>21</v>
      </c>
      <c r="H77" s="1318">
        <f t="shared" si="2"/>
        <v>50</v>
      </c>
      <c r="I77" s="1314">
        <f t="shared" ref="I77:J103" si="5">C77+F77</f>
        <v>48</v>
      </c>
      <c r="J77" s="1314">
        <f t="shared" si="5"/>
        <v>21</v>
      </c>
      <c r="K77" s="1328">
        <f t="shared" si="3"/>
        <v>43.75</v>
      </c>
      <c r="L77" s="218"/>
    </row>
    <row r="78" spans="1:12" ht="25.5">
      <c r="A78" s="1325" t="s">
        <v>4190</v>
      </c>
      <c r="B78" s="1322" t="s">
        <v>2650</v>
      </c>
      <c r="C78" s="1319"/>
      <c r="D78" s="1319"/>
      <c r="E78" s="1318" t="e">
        <f t="shared" ref="E78:E118" si="6">SUM(D78/C78*100)</f>
        <v>#DIV/0!</v>
      </c>
      <c r="F78" s="1324">
        <v>3</v>
      </c>
      <c r="G78" s="1324">
        <v>36</v>
      </c>
      <c r="H78" s="1318">
        <f t="shared" ref="H78:H103" si="7">SUM(G78/F78*100)</f>
        <v>1200</v>
      </c>
      <c r="I78" s="1314">
        <f t="shared" si="5"/>
        <v>3</v>
      </c>
      <c r="J78" s="1314">
        <f t="shared" si="5"/>
        <v>36</v>
      </c>
      <c r="K78" s="1328">
        <f t="shared" ref="K78:K103" si="8">SUM(J78/I78*100)</f>
        <v>1200</v>
      </c>
      <c r="L78" s="218"/>
    </row>
    <row r="79" spans="1:12">
      <c r="A79" s="1325" t="s">
        <v>4194</v>
      </c>
      <c r="B79" s="1322" t="s">
        <v>2651</v>
      </c>
      <c r="C79" s="1319"/>
      <c r="D79" s="1319"/>
      <c r="E79" s="1318" t="e">
        <f t="shared" si="6"/>
        <v>#DIV/0!</v>
      </c>
      <c r="F79" s="1324">
        <v>93</v>
      </c>
      <c r="G79" s="1319">
        <v>39</v>
      </c>
      <c r="H79" s="1318">
        <f t="shared" si="7"/>
        <v>41.935483870967744</v>
      </c>
      <c r="I79" s="1314">
        <f t="shared" si="5"/>
        <v>93</v>
      </c>
      <c r="J79" s="1314">
        <f t="shared" si="5"/>
        <v>39</v>
      </c>
      <c r="K79" s="1328">
        <f t="shared" si="8"/>
        <v>41.935483870967744</v>
      </c>
      <c r="L79" s="218"/>
    </row>
    <row r="80" spans="1:12" ht="25.5">
      <c r="A80" s="1325" t="s">
        <v>529</v>
      </c>
      <c r="B80" s="1322" t="s">
        <v>2652</v>
      </c>
      <c r="C80" s="1319"/>
      <c r="D80" s="1319"/>
      <c r="E80" s="1318" t="e">
        <f t="shared" si="6"/>
        <v>#DIV/0!</v>
      </c>
      <c r="F80" s="1324">
        <v>304</v>
      </c>
      <c r="G80" s="1324">
        <v>124</v>
      </c>
      <c r="H80" s="1318">
        <f t="shared" si="7"/>
        <v>40.789473684210527</v>
      </c>
      <c r="I80" s="1314">
        <f t="shared" si="5"/>
        <v>304</v>
      </c>
      <c r="J80" s="1314">
        <f t="shared" si="5"/>
        <v>124</v>
      </c>
      <c r="K80" s="1328">
        <f t="shared" si="8"/>
        <v>40.789473684210527</v>
      </c>
      <c r="L80" s="218"/>
    </row>
    <row r="81" spans="1:12">
      <c r="A81" s="1325" t="s">
        <v>4200</v>
      </c>
      <c r="B81" s="1322" t="s">
        <v>2653</v>
      </c>
      <c r="C81" s="1319"/>
      <c r="D81" s="1319">
        <v>1</v>
      </c>
      <c r="E81" s="1318" t="e">
        <f t="shared" si="6"/>
        <v>#DIV/0!</v>
      </c>
      <c r="F81" s="1324">
        <v>75</v>
      </c>
      <c r="G81" s="1319">
        <v>61</v>
      </c>
      <c r="H81" s="1318">
        <f t="shared" si="7"/>
        <v>81.333333333333329</v>
      </c>
      <c r="I81" s="1314">
        <f t="shared" si="5"/>
        <v>75</v>
      </c>
      <c r="J81" s="1314">
        <f t="shared" si="5"/>
        <v>62</v>
      </c>
      <c r="K81" s="1328">
        <f t="shared" si="8"/>
        <v>82.666666666666671</v>
      </c>
      <c r="L81" s="218"/>
    </row>
    <row r="82" spans="1:12" ht="25.5">
      <c r="A82" s="1325" t="s">
        <v>4201</v>
      </c>
      <c r="B82" s="1322" t="s">
        <v>2654</v>
      </c>
      <c r="C82" s="1323"/>
      <c r="D82" s="1319">
        <v>109</v>
      </c>
      <c r="E82" s="1318" t="e">
        <f t="shared" si="6"/>
        <v>#DIV/0!</v>
      </c>
      <c r="F82" s="1324">
        <v>6794</v>
      </c>
      <c r="G82" s="1319">
        <v>4627</v>
      </c>
      <c r="H82" s="1318">
        <f t="shared" si="7"/>
        <v>68.104209596702972</v>
      </c>
      <c r="I82" s="1314">
        <f t="shared" si="5"/>
        <v>6794</v>
      </c>
      <c r="J82" s="1314">
        <f t="shared" si="5"/>
        <v>4736</v>
      </c>
      <c r="K82" s="1328">
        <f t="shared" si="8"/>
        <v>69.70856638210185</v>
      </c>
      <c r="L82" s="218"/>
    </row>
    <row r="83" spans="1:12">
      <c r="A83" s="1419" t="s">
        <v>2655</v>
      </c>
      <c r="B83" s="1311" t="s">
        <v>2656</v>
      </c>
      <c r="C83" s="1323">
        <v>5</v>
      </c>
      <c r="D83" s="1319"/>
      <c r="E83" s="1318">
        <f t="shared" si="6"/>
        <v>0</v>
      </c>
      <c r="F83" s="1324"/>
      <c r="G83" s="1319"/>
      <c r="H83" s="1318" t="e">
        <f t="shared" si="7"/>
        <v>#DIV/0!</v>
      </c>
      <c r="I83" s="1314">
        <f t="shared" si="5"/>
        <v>5</v>
      </c>
      <c r="J83" s="1314">
        <f t="shared" si="5"/>
        <v>0</v>
      </c>
      <c r="K83" s="1328">
        <f t="shared" si="8"/>
        <v>0</v>
      </c>
      <c r="L83" s="218"/>
    </row>
    <row r="84" spans="1:12" ht="25.5">
      <c r="A84" s="1325" t="s">
        <v>4182</v>
      </c>
      <c r="B84" s="1311" t="s">
        <v>1060</v>
      </c>
      <c r="C84" s="1323"/>
      <c r="D84" s="1319"/>
      <c r="E84" s="1318" t="e">
        <f t="shared" si="6"/>
        <v>#DIV/0!</v>
      </c>
      <c r="F84" s="1324">
        <v>7</v>
      </c>
      <c r="G84" s="1319"/>
      <c r="H84" s="1318">
        <f t="shared" si="7"/>
        <v>0</v>
      </c>
      <c r="I84" s="1314">
        <f t="shared" si="5"/>
        <v>7</v>
      </c>
      <c r="J84" s="1314">
        <f t="shared" si="5"/>
        <v>0</v>
      </c>
      <c r="K84" s="1328">
        <f t="shared" si="8"/>
        <v>0</v>
      </c>
      <c r="L84" s="218"/>
    </row>
    <row r="85" spans="1:12">
      <c r="A85" s="1419" t="s">
        <v>1090</v>
      </c>
      <c r="B85" s="1311" t="s">
        <v>1089</v>
      </c>
      <c r="C85" s="1323">
        <v>12</v>
      </c>
      <c r="D85" s="1319"/>
      <c r="E85" s="1318">
        <f t="shared" si="6"/>
        <v>0</v>
      </c>
      <c r="F85" s="1324"/>
      <c r="G85" s="1319"/>
      <c r="H85" s="1318" t="e">
        <f t="shared" si="7"/>
        <v>#DIV/0!</v>
      </c>
      <c r="I85" s="1314">
        <f t="shared" si="5"/>
        <v>12</v>
      </c>
      <c r="J85" s="1314">
        <f t="shared" si="5"/>
        <v>0</v>
      </c>
      <c r="K85" s="1328">
        <f t="shared" si="8"/>
        <v>0</v>
      </c>
      <c r="L85" s="218"/>
    </row>
    <row r="86" spans="1:12" ht="25.5">
      <c r="A86" s="1419">
        <v>241028</v>
      </c>
      <c r="B86" s="1311" t="s">
        <v>1091</v>
      </c>
      <c r="C86" s="1323"/>
      <c r="D86" s="1319"/>
      <c r="E86" s="1318" t="e">
        <f t="shared" si="6"/>
        <v>#DIV/0!</v>
      </c>
      <c r="F86" s="1324">
        <v>2</v>
      </c>
      <c r="G86" s="1324">
        <v>39</v>
      </c>
      <c r="H86" s="1318">
        <f t="shared" si="7"/>
        <v>1950</v>
      </c>
      <c r="I86" s="1314">
        <f t="shared" si="5"/>
        <v>2</v>
      </c>
      <c r="J86" s="1314">
        <f t="shared" si="5"/>
        <v>39</v>
      </c>
      <c r="K86" s="1328">
        <f t="shared" si="8"/>
        <v>1950</v>
      </c>
      <c r="L86" s="218"/>
    </row>
    <row r="87" spans="1:12" ht="25.5">
      <c r="A87" s="1419">
        <v>241032</v>
      </c>
      <c r="B87" s="1311" t="s">
        <v>1092</v>
      </c>
      <c r="C87" s="1323"/>
      <c r="D87" s="1319"/>
      <c r="E87" s="1318" t="e">
        <f t="shared" si="6"/>
        <v>#DIV/0!</v>
      </c>
      <c r="F87" s="1324">
        <v>52</v>
      </c>
      <c r="G87" s="1324">
        <v>57</v>
      </c>
      <c r="H87" s="1318">
        <f t="shared" si="7"/>
        <v>109.61538461538463</v>
      </c>
      <c r="I87" s="1314">
        <f t="shared" si="5"/>
        <v>52</v>
      </c>
      <c r="J87" s="1314">
        <f t="shared" si="5"/>
        <v>57</v>
      </c>
      <c r="K87" s="1328">
        <f t="shared" si="8"/>
        <v>109.61538461538463</v>
      </c>
      <c r="L87" s="218"/>
    </row>
    <row r="88" spans="1:12" ht="25.5">
      <c r="A88" s="1325" t="s">
        <v>1093</v>
      </c>
      <c r="B88" s="1311" t="s">
        <v>1094</v>
      </c>
      <c r="C88" s="1323"/>
      <c r="D88" s="1319"/>
      <c r="E88" s="1318" t="e">
        <f t="shared" si="6"/>
        <v>#DIV/0!</v>
      </c>
      <c r="F88" s="1324">
        <v>95</v>
      </c>
      <c r="G88" s="1324">
        <v>218</v>
      </c>
      <c r="H88" s="1318">
        <f t="shared" si="7"/>
        <v>229.47368421052633</v>
      </c>
      <c r="I88" s="1314">
        <f t="shared" si="5"/>
        <v>95</v>
      </c>
      <c r="J88" s="1314">
        <f t="shared" si="5"/>
        <v>218</v>
      </c>
      <c r="K88" s="1328">
        <f t="shared" si="8"/>
        <v>229.47368421052633</v>
      </c>
      <c r="L88" s="218"/>
    </row>
    <row r="89" spans="1:12" ht="25.5">
      <c r="A89" s="1325" t="s">
        <v>1095</v>
      </c>
      <c r="B89" s="1311" t="s">
        <v>1096</v>
      </c>
      <c r="C89" s="1323"/>
      <c r="D89" s="1319"/>
      <c r="E89" s="1318" t="e">
        <f t="shared" si="6"/>
        <v>#DIV/0!</v>
      </c>
      <c r="F89" s="1324">
        <v>39</v>
      </c>
      <c r="G89" s="1324">
        <v>196</v>
      </c>
      <c r="H89" s="1318">
        <f t="shared" si="7"/>
        <v>502.56410256410254</v>
      </c>
      <c r="I89" s="1314">
        <f t="shared" si="5"/>
        <v>39</v>
      </c>
      <c r="J89" s="1314">
        <f t="shared" si="5"/>
        <v>196</v>
      </c>
      <c r="K89" s="1328">
        <f t="shared" si="8"/>
        <v>502.56410256410254</v>
      </c>
      <c r="L89" s="218"/>
    </row>
    <row r="90" spans="1:12">
      <c r="A90" s="1325" t="s">
        <v>3688</v>
      </c>
      <c r="B90" s="1311" t="s">
        <v>3689</v>
      </c>
      <c r="C90" s="1323"/>
      <c r="D90" s="1319"/>
      <c r="E90" s="1318" t="e">
        <f t="shared" si="6"/>
        <v>#DIV/0!</v>
      </c>
      <c r="F90" s="1324">
        <v>1</v>
      </c>
      <c r="G90" s="1324"/>
      <c r="H90" s="1318">
        <f t="shared" si="7"/>
        <v>0</v>
      </c>
      <c r="I90" s="1314">
        <f t="shared" si="5"/>
        <v>1</v>
      </c>
      <c r="J90" s="1314">
        <f t="shared" si="5"/>
        <v>0</v>
      </c>
      <c r="K90" s="1328">
        <f t="shared" si="8"/>
        <v>0</v>
      </c>
      <c r="L90" s="218"/>
    </row>
    <row r="91" spans="1:12">
      <c r="A91" s="1325" t="s">
        <v>1097</v>
      </c>
      <c r="B91" s="1311" t="s">
        <v>1098</v>
      </c>
      <c r="C91" s="1323"/>
      <c r="D91" s="1319"/>
      <c r="E91" s="1318" t="e">
        <f t="shared" si="6"/>
        <v>#DIV/0!</v>
      </c>
      <c r="F91" s="1324">
        <v>209</v>
      </c>
      <c r="G91" s="1324">
        <v>627</v>
      </c>
      <c r="H91" s="1318">
        <f t="shared" si="7"/>
        <v>300</v>
      </c>
      <c r="I91" s="1314">
        <f t="shared" si="5"/>
        <v>209</v>
      </c>
      <c r="J91" s="1314">
        <f t="shared" si="5"/>
        <v>627</v>
      </c>
      <c r="K91" s="1328">
        <f t="shared" si="8"/>
        <v>300</v>
      </c>
      <c r="L91" s="218"/>
    </row>
    <row r="92" spans="1:12" ht="25.5">
      <c r="A92" s="1325">
        <v>241029</v>
      </c>
      <c r="B92" s="1311" t="s">
        <v>1154</v>
      </c>
      <c r="C92" s="1323"/>
      <c r="D92" s="1319"/>
      <c r="E92" s="1318" t="e">
        <f t="shared" si="6"/>
        <v>#DIV/0!</v>
      </c>
      <c r="F92" s="1324">
        <v>2</v>
      </c>
      <c r="G92" s="1319"/>
      <c r="H92" s="1318">
        <f t="shared" si="7"/>
        <v>0</v>
      </c>
      <c r="I92" s="1314">
        <f t="shared" si="5"/>
        <v>2</v>
      </c>
      <c r="J92" s="1314">
        <f t="shared" si="5"/>
        <v>0</v>
      </c>
      <c r="K92" s="1328">
        <f t="shared" si="8"/>
        <v>0</v>
      </c>
      <c r="L92" s="218"/>
    </row>
    <row r="93" spans="1:12">
      <c r="A93" s="1325" t="s">
        <v>1155</v>
      </c>
      <c r="B93" s="1311" t="s">
        <v>1156</v>
      </c>
      <c r="C93" s="1323"/>
      <c r="D93" s="1319"/>
      <c r="E93" s="1318" t="e">
        <f t="shared" si="6"/>
        <v>#DIV/0!</v>
      </c>
      <c r="F93" s="1324">
        <v>1</v>
      </c>
      <c r="G93" s="1319"/>
      <c r="H93" s="1318">
        <f t="shared" si="7"/>
        <v>0</v>
      </c>
      <c r="I93" s="1314">
        <f t="shared" si="5"/>
        <v>1</v>
      </c>
      <c r="J93" s="1314">
        <f t="shared" si="5"/>
        <v>0</v>
      </c>
      <c r="K93" s="1328">
        <f t="shared" si="8"/>
        <v>0</v>
      </c>
      <c r="L93" s="218"/>
    </row>
    <row r="94" spans="1:12">
      <c r="A94" s="1325" t="s">
        <v>14</v>
      </c>
      <c r="B94" s="1311" t="s">
        <v>15</v>
      </c>
      <c r="C94" s="1323"/>
      <c r="D94" s="1319"/>
      <c r="E94" s="1318" t="e">
        <f t="shared" si="6"/>
        <v>#DIV/0!</v>
      </c>
      <c r="F94" s="1319">
        <v>0</v>
      </c>
      <c r="G94" s="1324">
        <v>2</v>
      </c>
      <c r="H94" s="1318" t="e">
        <f t="shared" si="7"/>
        <v>#DIV/0!</v>
      </c>
      <c r="I94" s="1314">
        <f t="shared" si="5"/>
        <v>0</v>
      </c>
      <c r="J94" s="1314">
        <f t="shared" si="5"/>
        <v>2</v>
      </c>
      <c r="K94" s="1328" t="e">
        <f t="shared" si="8"/>
        <v>#DIV/0!</v>
      </c>
      <c r="L94" s="218"/>
    </row>
    <row r="95" spans="1:12">
      <c r="A95" s="1325" t="s">
        <v>16</v>
      </c>
      <c r="B95" s="1311" t="s">
        <v>17</v>
      </c>
      <c r="C95" s="1323"/>
      <c r="D95" s="1323"/>
      <c r="E95" s="1318" t="e">
        <f t="shared" si="6"/>
        <v>#DIV/0!</v>
      </c>
      <c r="F95" s="1319">
        <v>0</v>
      </c>
      <c r="G95" s="1324">
        <v>2</v>
      </c>
      <c r="H95" s="1318" t="e">
        <f t="shared" si="7"/>
        <v>#DIV/0!</v>
      </c>
      <c r="I95" s="1314">
        <f t="shared" si="5"/>
        <v>0</v>
      </c>
      <c r="J95" s="1314">
        <f t="shared" si="5"/>
        <v>2</v>
      </c>
      <c r="K95" s="1328" t="e">
        <f t="shared" si="8"/>
        <v>#DIV/0!</v>
      </c>
      <c r="L95" s="218"/>
    </row>
    <row r="96" spans="1:12">
      <c r="A96" s="1325" t="s">
        <v>18</v>
      </c>
      <c r="B96" s="1311" t="s">
        <v>19</v>
      </c>
      <c r="C96" s="1323"/>
      <c r="D96" s="1323"/>
      <c r="E96" s="1318" t="e">
        <f t="shared" si="6"/>
        <v>#DIV/0!</v>
      </c>
      <c r="F96" s="1319">
        <v>0</v>
      </c>
      <c r="G96" s="1324">
        <v>627</v>
      </c>
      <c r="H96" s="1318" t="e">
        <f t="shared" si="7"/>
        <v>#DIV/0!</v>
      </c>
      <c r="I96" s="1314">
        <f t="shared" si="5"/>
        <v>0</v>
      </c>
      <c r="J96" s="1314">
        <f t="shared" si="5"/>
        <v>627</v>
      </c>
      <c r="K96" s="1328" t="e">
        <f t="shared" si="8"/>
        <v>#DIV/0!</v>
      </c>
      <c r="L96" s="218"/>
    </row>
    <row r="97" spans="1:12">
      <c r="A97" s="1325" t="s">
        <v>20</v>
      </c>
      <c r="B97" s="1311" t="s">
        <v>247</v>
      </c>
      <c r="C97" s="1323"/>
      <c r="D97" s="1323"/>
      <c r="E97" s="1318" t="e">
        <f t="shared" si="6"/>
        <v>#DIV/0!</v>
      </c>
      <c r="F97" s="1319">
        <v>0</v>
      </c>
      <c r="G97" s="1324">
        <v>2</v>
      </c>
      <c r="H97" s="1318" t="e">
        <f t="shared" si="7"/>
        <v>#DIV/0!</v>
      </c>
      <c r="I97" s="1314">
        <f t="shared" si="5"/>
        <v>0</v>
      </c>
      <c r="J97" s="1314">
        <f t="shared" si="5"/>
        <v>2</v>
      </c>
      <c r="K97" s="1328" t="e">
        <f t="shared" si="8"/>
        <v>#DIV/0!</v>
      </c>
      <c r="L97" s="218"/>
    </row>
    <row r="98" spans="1:12" ht="25.5">
      <c r="A98" s="1325" t="s">
        <v>248</v>
      </c>
      <c r="B98" s="1311" t="s">
        <v>249</v>
      </c>
      <c r="C98" s="1323"/>
      <c r="D98" s="1323"/>
      <c r="E98" s="1318" t="e">
        <f t="shared" si="6"/>
        <v>#DIV/0!</v>
      </c>
      <c r="F98" s="1319">
        <v>0</v>
      </c>
      <c r="G98" s="1324">
        <v>2</v>
      </c>
      <c r="H98" s="1318" t="e">
        <f t="shared" si="7"/>
        <v>#DIV/0!</v>
      </c>
      <c r="I98" s="1314">
        <f t="shared" si="5"/>
        <v>0</v>
      </c>
      <c r="J98" s="1314">
        <f t="shared" si="5"/>
        <v>2</v>
      </c>
      <c r="K98" s="1328" t="e">
        <f t="shared" si="8"/>
        <v>#DIV/0!</v>
      </c>
      <c r="L98" s="218"/>
    </row>
    <row r="99" spans="1:12" ht="25.5">
      <c r="A99" s="1325" t="s">
        <v>5117</v>
      </c>
      <c r="B99" s="1311" t="s">
        <v>5118</v>
      </c>
      <c r="C99" s="1323"/>
      <c r="D99" s="1323">
        <v>1</v>
      </c>
      <c r="E99" s="1318" t="e">
        <f t="shared" si="6"/>
        <v>#DIV/0!</v>
      </c>
      <c r="F99" s="1324"/>
      <c r="G99" s="1324">
        <v>5</v>
      </c>
      <c r="H99" s="1318" t="e">
        <f t="shared" si="7"/>
        <v>#DIV/0!</v>
      </c>
      <c r="I99" s="1314">
        <f t="shared" si="5"/>
        <v>0</v>
      </c>
      <c r="J99" s="1314">
        <f t="shared" si="5"/>
        <v>6</v>
      </c>
      <c r="K99" s="1328" t="e">
        <f t="shared" si="8"/>
        <v>#DIV/0!</v>
      </c>
      <c r="L99" s="218"/>
    </row>
    <row r="100" spans="1:12">
      <c r="A100" s="1325" t="s">
        <v>5119</v>
      </c>
      <c r="B100" s="1311" t="s">
        <v>5120</v>
      </c>
      <c r="C100" s="1323"/>
      <c r="D100" s="1323"/>
      <c r="E100" s="1318" t="e">
        <f t="shared" si="6"/>
        <v>#DIV/0!</v>
      </c>
      <c r="F100" s="1324"/>
      <c r="G100" s="1324">
        <v>5</v>
      </c>
      <c r="H100" s="1318" t="e">
        <f t="shared" si="7"/>
        <v>#DIV/0!</v>
      </c>
      <c r="I100" s="1314">
        <f t="shared" si="5"/>
        <v>0</v>
      </c>
      <c r="J100" s="1314">
        <f t="shared" si="5"/>
        <v>5</v>
      </c>
      <c r="K100" s="1328" t="e">
        <f t="shared" si="8"/>
        <v>#DIV/0!</v>
      </c>
      <c r="L100" s="218"/>
    </row>
    <row r="101" spans="1:12" ht="25.5">
      <c r="A101" s="1325" t="s">
        <v>4196</v>
      </c>
      <c r="B101" s="1311" t="s">
        <v>5121</v>
      </c>
      <c r="C101" s="1323"/>
      <c r="D101" s="1323"/>
      <c r="E101" s="1318" t="e">
        <f t="shared" si="6"/>
        <v>#DIV/0!</v>
      </c>
      <c r="F101" s="1324"/>
      <c r="G101" s="1324">
        <v>7</v>
      </c>
      <c r="H101" s="1318" t="e">
        <f t="shared" si="7"/>
        <v>#DIV/0!</v>
      </c>
      <c r="I101" s="1314">
        <f t="shared" si="5"/>
        <v>0</v>
      </c>
      <c r="J101" s="1314">
        <f t="shared" si="5"/>
        <v>7</v>
      </c>
      <c r="K101" s="1328" t="e">
        <f t="shared" si="8"/>
        <v>#DIV/0!</v>
      </c>
      <c r="L101" s="218"/>
    </row>
    <row r="102" spans="1:12">
      <c r="A102" s="1325"/>
      <c r="B102" s="1311"/>
      <c r="C102" s="1323"/>
      <c r="D102" s="1323"/>
      <c r="E102" s="1318" t="e">
        <f t="shared" si="6"/>
        <v>#DIV/0!</v>
      </c>
      <c r="F102" s="1324"/>
      <c r="G102" s="1324"/>
      <c r="H102" s="1318" t="e">
        <f t="shared" si="7"/>
        <v>#DIV/0!</v>
      </c>
      <c r="I102" s="1314">
        <f t="shared" si="5"/>
        <v>0</v>
      </c>
      <c r="J102" s="1314">
        <f t="shared" si="5"/>
        <v>0</v>
      </c>
      <c r="K102" s="1328" t="e">
        <f t="shared" si="8"/>
        <v>#DIV/0!</v>
      </c>
      <c r="L102" s="218"/>
    </row>
    <row r="103" spans="1:12">
      <c r="A103" s="1872" t="s">
        <v>4210</v>
      </c>
      <c r="B103" s="1873"/>
      <c r="C103" s="1327">
        <f>SUM(C13:C102)</f>
        <v>7250</v>
      </c>
      <c r="D103" s="1327">
        <f>SUM(D13:D102)</f>
        <v>3940</v>
      </c>
      <c r="E103" s="1328">
        <f t="shared" si="6"/>
        <v>54.344827586206904</v>
      </c>
      <c r="F103" s="1327">
        <f>SUM(F13:F102)</f>
        <v>24599</v>
      </c>
      <c r="G103" s="1327">
        <f>SUM(G13:G102)</f>
        <v>17751</v>
      </c>
      <c r="H103" s="1328">
        <f t="shared" si="7"/>
        <v>72.161469978454406</v>
      </c>
      <c r="I103" s="1314">
        <f t="shared" si="5"/>
        <v>31849</v>
      </c>
      <c r="J103" s="1314">
        <f t="shared" si="5"/>
        <v>21691</v>
      </c>
      <c r="K103" s="1328">
        <f t="shared" si="8"/>
        <v>68.105749003108414</v>
      </c>
      <c r="L103" s="218"/>
    </row>
    <row r="104" spans="1:12" ht="15.75" customHeight="1">
      <c r="A104" s="1329" t="s">
        <v>4211</v>
      </c>
      <c r="B104" s="1366"/>
      <c r="C104" s="1922"/>
      <c r="D104" s="1922"/>
      <c r="E104" s="1922"/>
      <c r="F104" s="1922"/>
      <c r="G104" s="1922"/>
      <c r="H104" s="1922"/>
      <c r="I104" s="1922"/>
      <c r="J104" s="1922"/>
      <c r="K104" s="1923"/>
      <c r="L104" s="218"/>
    </row>
    <row r="105" spans="1:12" ht="16.5" customHeight="1">
      <c r="A105" s="1325" t="s">
        <v>4212</v>
      </c>
      <c r="B105" s="1332" t="s">
        <v>4213</v>
      </c>
      <c r="C105" s="1333"/>
      <c r="D105" s="1333"/>
      <c r="E105" s="1318" t="e">
        <f t="shared" si="6"/>
        <v>#DIV/0!</v>
      </c>
      <c r="F105" s="1334"/>
      <c r="G105" s="1334"/>
      <c r="H105" s="1318" t="e">
        <f t="shared" ref="H105:H118" si="9">SUM(G105/F105*100)</f>
        <v>#DIV/0!</v>
      </c>
      <c r="I105" s="1314">
        <f>C105+F105</f>
        <v>0</v>
      </c>
      <c r="J105" s="1314">
        <f>D105+G105</f>
        <v>0</v>
      </c>
      <c r="K105" s="1318" t="e">
        <f t="shared" ref="K105:K118" si="10">SUM(J105/I105*100)</f>
        <v>#DIV/0!</v>
      </c>
      <c r="L105" s="218"/>
    </row>
    <row r="106" spans="1:12" ht="14.25" customHeight="1">
      <c r="A106" s="1325" t="s">
        <v>4214</v>
      </c>
      <c r="B106" s="1332" t="s">
        <v>4215</v>
      </c>
      <c r="C106" s="1333"/>
      <c r="D106" s="1333"/>
      <c r="E106" s="1318" t="e">
        <f t="shared" si="6"/>
        <v>#DIV/0!</v>
      </c>
      <c r="F106" s="1334"/>
      <c r="G106" s="1334"/>
      <c r="H106" s="1318" t="e">
        <f t="shared" si="9"/>
        <v>#DIV/0!</v>
      </c>
      <c r="I106" s="1314">
        <f t="shared" ref="I106:J117" si="11">C106+F106</f>
        <v>0</v>
      </c>
      <c r="J106" s="1314">
        <f t="shared" si="11"/>
        <v>0</v>
      </c>
      <c r="K106" s="1318" t="e">
        <f t="shared" si="10"/>
        <v>#DIV/0!</v>
      </c>
      <c r="L106" s="218"/>
    </row>
    <row r="107" spans="1:12" ht="17.25" customHeight="1">
      <c r="A107" s="1325" t="s">
        <v>4216</v>
      </c>
      <c r="B107" s="1332" t="s">
        <v>4217</v>
      </c>
      <c r="C107" s="1333"/>
      <c r="D107" s="1333"/>
      <c r="E107" s="1318" t="e">
        <f t="shared" si="6"/>
        <v>#DIV/0!</v>
      </c>
      <c r="F107" s="1334"/>
      <c r="G107" s="1334"/>
      <c r="H107" s="1318" t="e">
        <f t="shared" si="9"/>
        <v>#DIV/0!</v>
      </c>
      <c r="I107" s="1314">
        <f t="shared" si="11"/>
        <v>0</v>
      </c>
      <c r="J107" s="1314">
        <f t="shared" si="11"/>
        <v>0</v>
      </c>
      <c r="K107" s="1318" t="e">
        <f t="shared" si="10"/>
        <v>#DIV/0!</v>
      </c>
      <c r="L107" s="218"/>
    </row>
    <row r="108" spans="1:12" ht="13.5" customHeight="1">
      <c r="A108" s="1325" t="s">
        <v>819</v>
      </c>
      <c r="B108" s="1332" t="s">
        <v>4218</v>
      </c>
      <c r="C108" s="1333"/>
      <c r="D108" s="1333"/>
      <c r="E108" s="1318" t="e">
        <f t="shared" si="6"/>
        <v>#DIV/0!</v>
      </c>
      <c r="F108" s="1334"/>
      <c r="G108" s="1334"/>
      <c r="H108" s="1318" t="e">
        <f t="shared" si="9"/>
        <v>#DIV/0!</v>
      </c>
      <c r="I108" s="1314">
        <f t="shared" si="11"/>
        <v>0</v>
      </c>
      <c r="J108" s="1314">
        <f t="shared" si="11"/>
        <v>0</v>
      </c>
      <c r="K108" s="1318" t="e">
        <f t="shared" si="10"/>
        <v>#DIV/0!</v>
      </c>
      <c r="L108" s="218"/>
    </row>
    <row r="109" spans="1:12" ht="15.75" customHeight="1">
      <c r="A109" s="1325" t="s">
        <v>4219</v>
      </c>
      <c r="B109" s="1332" t="s">
        <v>4220</v>
      </c>
      <c r="C109" s="1333"/>
      <c r="D109" s="1333"/>
      <c r="E109" s="1318" t="e">
        <f t="shared" si="6"/>
        <v>#DIV/0!</v>
      </c>
      <c r="F109" s="1334"/>
      <c r="G109" s="1334"/>
      <c r="H109" s="1318" t="e">
        <f t="shared" si="9"/>
        <v>#DIV/0!</v>
      </c>
      <c r="I109" s="1314">
        <f t="shared" si="11"/>
        <v>0</v>
      </c>
      <c r="J109" s="1314">
        <f t="shared" si="11"/>
        <v>0</v>
      </c>
      <c r="K109" s="1318" t="e">
        <f t="shared" si="10"/>
        <v>#DIV/0!</v>
      </c>
      <c r="L109" s="218"/>
    </row>
    <row r="110" spans="1:12" ht="12" customHeight="1">
      <c r="A110" s="1325" t="s">
        <v>4221</v>
      </c>
      <c r="B110" s="1332" t="s">
        <v>4222</v>
      </c>
      <c r="C110" s="1333"/>
      <c r="D110" s="1333"/>
      <c r="E110" s="1318" t="e">
        <f t="shared" si="6"/>
        <v>#DIV/0!</v>
      </c>
      <c r="F110" s="1334"/>
      <c r="G110" s="1334"/>
      <c r="H110" s="1318" t="e">
        <f t="shared" si="9"/>
        <v>#DIV/0!</v>
      </c>
      <c r="I110" s="1314">
        <f t="shared" si="11"/>
        <v>0</v>
      </c>
      <c r="J110" s="1314">
        <f t="shared" si="11"/>
        <v>0</v>
      </c>
      <c r="K110" s="1318" t="e">
        <f t="shared" si="10"/>
        <v>#DIV/0!</v>
      </c>
      <c r="L110" s="218"/>
    </row>
    <row r="111" spans="1:12" ht="15.75" customHeight="1">
      <c r="A111" s="1325" t="s">
        <v>4223</v>
      </c>
      <c r="B111" s="1332" t="s">
        <v>4224</v>
      </c>
      <c r="C111" s="1333"/>
      <c r="D111" s="1333"/>
      <c r="E111" s="1318" t="e">
        <f t="shared" si="6"/>
        <v>#DIV/0!</v>
      </c>
      <c r="F111" s="1334"/>
      <c r="G111" s="1334"/>
      <c r="H111" s="1318" t="e">
        <f t="shared" si="9"/>
        <v>#DIV/0!</v>
      </c>
      <c r="I111" s="1314">
        <f t="shared" si="11"/>
        <v>0</v>
      </c>
      <c r="J111" s="1314">
        <f t="shared" si="11"/>
        <v>0</v>
      </c>
      <c r="K111" s="1318" t="e">
        <f t="shared" si="10"/>
        <v>#DIV/0!</v>
      </c>
      <c r="L111" s="218"/>
    </row>
    <row r="112" spans="1:12" ht="12.75" customHeight="1">
      <c r="A112" s="1325" t="s">
        <v>4225</v>
      </c>
      <c r="B112" s="1332" t="s">
        <v>570</v>
      </c>
      <c r="C112" s="1333"/>
      <c r="D112" s="1333"/>
      <c r="E112" s="1318" t="e">
        <f t="shared" si="6"/>
        <v>#DIV/0!</v>
      </c>
      <c r="F112" s="1334"/>
      <c r="G112" s="1334"/>
      <c r="H112" s="1318" t="e">
        <f t="shared" si="9"/>
        <v>#DIV/0!</v>
      </c>
      <c r="I112" s="1314">
        <f t="shared" si="11"/>
        <v>0</v>
      </c>
      <c r="J112" s="1314">
        <f t="shared" si="11"/>
        <v>0</v>
      </c>
      <c r="K112" s="1318" t="e">
        <f t="shared" si="10"/>
        <v>#DIV/0!</v>
      </c>
      <c r="L112" s="218"/>
    </row>
    <row r="113" spans="1:12" ht="15" customHeight="1">
      <c r="A113" s="1325" t="s">
        <v>571</v>
      </c>
      <c r="B113" s="1332" t="s">
        <v>572</v>
      </c>
      <c r="C113" s="1333"/>
      <c r="D113" s="1333"/>
      <c r="E113" s="1318" t="e">
        <f t="shared" si="6"/>
        <v>#DIV/0!</v>
      </c>
      <c r="F113" s="1334"/>
      <c r="G113" s="1334"/>
      <c r="H113" s="1318" t="e">
        <f t="shared" si="9"/>
        <v>#DIV/0!</v>
      </c>
      <c r="I113" s="1314">
        <f t="shared" si="11"/>
        <v>0</v>
      </c>
      <c r="J113" s="1314">
        <f t="shared" si="11"/>
        <v>0</v>
      </c>
      <c r="K113" s="1318" t="e">
        <f t="shared" si="10"/>
        <v>#DIV/0!</v>
      </c>
      <c r="L113" s="218"/>
    </row>
    <row r="114" spans="1:12" ht="15" customHeight="1">
      <c r="A114" s="1325" t="s">
        <v>573</v>
      </c>
      <c r="B114" s="1332" t="s">
        <v>2990</v>
      </c>
      <c r="C114" s="1333"/>
      <c r="D114" s="1333"/>
      <c r="E114" s="1318" t="e">
        <f t="shared" si="6"/>
        <v>#DIV/0!</v>
      </c>
      <c r="F114" s="1334"/>
      <c r="G114" s="1334"/>
      <c r="H114" s="1318" t="e">
        <f t="shared" si="9"/>
        <v>#DIV/0!</v>
      </c>
      <c r="I114" s="1314">
        <f t="shared" si="11"/>
        <v>0</v>
      </c>
      <c r="J114" s="1314">
        <f t="shared" si="11"/>
        <v>0</v>
      </c>
      <c r="K114" s="1318" t="e">
        <f t="shared" si="10"/>
        <v>#DIV/0!</v>
      </c>
      <c r="L114" s="218"/>
    </row>
    <row r="115" spans="1:12" ht="16.5" customHeight="1">
      <c r="A115" s="1325" t="s">
        <v>2991</v>
      </c>
      <c r="B115" s="1332" t="s">
        <v>2992</v>
      </c>
      <c r="C115" s="1333"/>
      <c r="D115" s="1333"/>
      <c r="E115" s="1318" t="e">
        <f t="shared" si="6"/>
        <v>#DIV/0!</v>
      </c>
      <c r="F115" s="1334"/>
      <c r="G115" s="1334"/>
      <c r="H115" s="1318" t="e">
        <f t="shared" si="9"/>
        <v>#DIV/0!</v>
      </c>
      <c r="I115" s="1314">
        <f t="shared" si="11"/>
        <v>0</v>
      </c>
      <c r="J115" s="1314">
        <f t="shared" si="11"/>
        <v>0</v>
      </c>
      <c r="K115" s="1318" t="e">
        <f t="shared" si="10"/>
        <v>#DIV/0!</v>
      </c>
      <c r="L115" s="218"/>
    </row>
    <row r="116" spans="1:12" ht="13.5" customHeight="1">
      <c r="A116" s="1325" t="s">
        <v>2993</v>
      </c>
      <c r="B116" s="1332" t="s">
        <v>2994</v>
      </c>
      <c r="C116" s="1333"/>
      <c r="D116" s="1333"/>
      <c r="E116" s="1318" t="e">
        <f t="shared" si="6"/>
        <v>#DIV/0!</v>
      </c>
      <c r="F116" s="1334"/>
      <c r="G116" s="1334"/>
      <c r="H116" s="1318" t="e">
        <f t="shared" si="9"/>
        <v>#DIV/0!</v>
      </c>
      <c r="I116" s="1314">
        <f t="shared" si="11"/>
        <v>0</v>
      </c>
      <c r="J116" s="1314">
        <f t="shared" si="11"/>
        <v>0</v>
      </c>
      <c r="K116" s="1318" t="e">
        <f t="shared" si="10"/>
        <v>#DIV/0!</v>
      </c>
      <c r="L116" s="218"/>
    </row>
    <row r="117" spans="1:12">
      <c r="A117" s="1329" t="s">
        <v>2995</v>
      </c>
      <c r="B117" s="1420"/>
      <c r="C117" s="1339">
        <f>SUM(C105:C116)</f>
        <v>0</v>
      </c>
      <c r="D117" s="1339">
        <f>SUM(D105:D116)</f>
        <v>0</v>
      </c>
      <c r="E117" s="1328" t="e">
        <f t="shared" si="6"/>
        <v>#DIV/0!</v>
      </c>
      <c r="F117" s="1339">
        <f>SUM(F105:F116)</f>
        <v>0</v>
      </c>
      <c r="G117" s="1339">
        <f>SUM(G105:G116)</f>
        <v>0</v>
      </c>
      <c r="H117" s="1328" t="e">
        <f t="shared" si="9"/>
        <v>#DIV/0!</v>
      </c>
      <c r="I117" s="1314">
        <f t="shared" si="11"/>
        <v>0</v>
      </c>
      <c r="J117" s="1314">
        <f t="shared" si="11"/>
        <v>0</v>
      </c>
      <c r="K117" s="1328" t="e">
        <f t="shared" si="10"/>
        <v>#DIV/0!</v>
      </c>
      <c r="L117" s="218"/>
    </row>
    <row r="118" spans="1:12">
      <c r="A118" s="1368" t="s">
        <v>2996</v>
      </c>
      <c r="B118" s="1417"/>
      <c r="C118" s="1341">
        <f>SUM(C103+C117)</f>
        <v>7250</v>
      </c>
      <c r="D118" s="1341">
        <f>SUM(D103+D117)</f>
        <v>3940</v>
      </c>
      <c r="E118" s="1328">
        <f t="shared" si="6"/>
        <v>54.344827586206904</v>
      </c>
      <c r="F118" s="1341">
        <f>SUM(F103+F117)</f>
        <v>24599</v>
      </c>
      <c r="G118" s="1341">
        <f>SUM(G103+G117)</f>
        <v>17751</v>
      </c>
      <c r="H118" s="1328">
        <f t="shared" si="9"/>
        <v>72.161469978454406</v>
      </c>
      <c r="I118" s="1342">
        <f>C118+F118</f>
        <v>31849</v>
      </c>
      <c r="J118" s="1342">
        <f>D118+G118</f>
        <v>21691</v>
      </c>
      <c r="K118" s="1328">
        <f t="shared" si="10"/>
        <v>68.105749003108414</v>
      </c>
      <c r="L118" s="100"/>
    </row>
    <row r="119" spans="1:12" ht="18.75" customHeight="1">
      <c r="A119" s="1861" t="s">
        <v>2997</v>
      </c>
      <c r="B119" s="1861"/>
      <c r="C119" s="1861"/>
      <c r="D119" s="1861"/>
      <c r="E119" s="1861"/>
      <c r="F119" s="1861"/>
      <c r="G119" s="1861"/>
      <c r="H119" s="1861"/>
      <c r="I119" s="1861"/>
      <c r="J119" s="1861"/>
    </row>
    <row r="120" spans="1:12" ht="28.5" customHeight="1">
      <c r="A120" s="1861" t="s">
        <v>1955</v>
      </c>
      <c r="B120" s="1861"/>
      <c r="C120" s="1861"/>
      <c r="D120" s="1861"/>
      <c r="E120" s="1861"/>
      <c r="F120" s="1861"/>
      <c r="G120" s="1861"/>
      <c r="H120" s="1861"/>
      <c r="I120" s="1861"/>
      <c r="J120" s="1861"/>
    </row>
    <row r="121" spans="1:12" ht="14.25">
      <c r="A121" s="84"/>
      <c r="B121" s="98"/>
      <c r="C121" s="98"/>
      <c r="D121" s="98"/>
      <c r="E121" s="98"/>
      <c r="F121" s="96"/>
      <c r="G121" s="96"/>
      <c r="H121" s="96"/>
      <c r="I121" s="1287"/>
      <c r="J121" s="96"/>
    </row>
  </sheetData>
  <mergeCells count="11">
    <mergeCell ref="A119:J119"/>
    <mergeCell ref="A120:J120"/>
    <mergeCell ref="C2:D2"/>
    <mergeCell ref="A7:A8"/>
    <mergeCell ref="B7:B8"/>
    <mergeCell ref="C12:K12"/>
    <mergeCell ref="C7:E7"/>
    <mergeCell ref="F7:H7"/>
    <mergeCell ref="I7:K7"/>
    <mergeCell ref="A103:B103"/>
    <mergeCell ref="C104:K104"/>
  </mergeCells>
  <phoneticPr fontId="94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51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M108"/>
  <sheetViews>
    <sheetView topLeftCell="A4" workbookViewId="0">
      <selection activeCell="K105" sqref="K105"/>
    </sheetView>
  </sheetViews>
  <sheetFormatPr defaultColWidth="9.140625" defaultRowHeight="12.75"/>
  <cols>
    <col min="1" max="1" width="10.85546875" customWidth="1"/>
    <col min="2" max="2" width="40.5703125" customWidth="1"/>
    <col min="3" max="3" width="10.140625" customWidth="1"/>
    <col min="4" max="4" width="9.42578125" customWidth="1"/>
    <col min="5" max="5" width="10.140625" customWidth="1"/>
    <col min="7" max="7" width="9.28515625" customWidth="1"/>
    <col min="8" max="8" width="10.28515625" customWidth="1"/>
    <col min="11" max="11" width="10.42578125" customWidth="1"/>
  </cols>
  <sheetData>
    <row r="1" spans="1:11" ht="15.75">
      <c r="A1" s="1291"/>
      <c r="B1" s="1292" t="s">
        <v>914</v>
      </c>
      <c r="C1" s="1293" t="s">
        <v>691</v>
      </c>
      <c r="D1" s="1294"/>
      <c r="E1" s="1294"/>
      <c r="F1" s="1294"/>
      <c r="G1" s="1295"/>
      <c r="H1" s="1295"/>
      <c r="I1" s="1296"/>
      <c r="J1" s="222"/>
    </row>
    <row r="2" spans="1:11" ht="14.25">
      <c r="A2" s="1291"/>
      <c r="B2" s="1292" t="s">
        <v>916</v>
      </c>
      <c r="C2" s="1878">
        <v>6113079</v>
      </c>
      <c r="D2" s="1879"/>
      <c r="E2" s="1295"/>
      <c r="F2" s="1295"/>
      <c r="G2" s="1295"/>
      <c r="H2" s="1295"/>
      <c r="I2" s="1296"/>
      <c r="J2" s="222"/>
    </row>
    <row r="3" spans="1:11">
      <c r="A3" s="1291"/>
      <c r="B3" s="1292"/>
      <c r="C3" s="1297" t="s">
        <v>365</v>
      </c>
      <c r="D3" s="1295"/>
      <c r="E3" s="1295"/>
      <c r="F3" s="1295"/>
      <c r="G3" s="1295"/>
      <c r="H3" s="1295"/>
      <c r="I3" s="1296"/>
      <c r="J3" s="222"/>
    </row>
    <row r="4" spans="1:11" ht="14.25">
      <c r="A4" s="1291"/>
      <c r="B4" s="1292" t="s">
        <v>918</v>
      </c>
      <c r="C4" s="1298" t="s">
        <v>904</v>
      </c>
      <c r="D4" s="1299"/>
      <c r="E4" s="1299"/>
      <c r="F4" s="1299"/>
      <c r="G4" s="1299"/>
      <c r="H4" s="1299"/>
      <c r="I4" s="1300"/>
      <c r="J4" s="222"/>
    </row>
    <row r="5" spans="1:11" ht="15.75">
      <c r="A5" s="1291"/>
      <c r="B5" s="1292" t="s">
        <v>692</v>
      </c>
      <c r="C5" s="1301" t="s">
        <v>2657</v>
      </c>
      <c r="D5" s="1302"/>
      <c r="E5" s="1302"/>
      <c r="F5" s="1302"/>
      <c r="G5" s="1299"/>
      <c r="H5" s="1299"/>
      <c r="I5" s="1300"/>
      <c r="J5" s="222"/>
    </row>
    <row r="6" spans="1:11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12.75" customHeight="1">
      <c r="A7" s="1864" t="s">
        <v>31</v>
      </c>
      <c r="B7" s="1864" t="s">
        <v>32</v>
      </c>
      <c r="C7" s="1916" t="s">
        <v>696</v>
      </c>
      <c r="D7" s="1917"/>
      <c r="E7" s="1918"/>
      <c r="F7" s="1916" t="s">
        <v>697</v>
      </c>
      <c r="G7" s="1917"/>
      <c r="H7" s="1918"/>
      <c r="I7" s="1919" t="s">
        <v>3906</v>
      </c>
      <c r="J7" s="1920"/>
      <c r="K7" s="1921"/>
    </row>
    <row r="8" spans="1:11" ht="4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25.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736"/>
    </row>
    <row r="10" spans="1:11" ht="21" customHeight="1">
      <c r="A10" s="1310"/>
      <c r="B10" s="1311"/>
      <c r="C10" s="1312"/>
      <c r="D10" s="1312"/>
      <c r="E10" s="1312"/>
      <c r="F10" s="1313"/>
      <c r="G10" s="1313"/>
      <c r="H10" s="1313"/>
      <c r="I10" s="1314"/>
      <c r="J10" s="1315"/>
      <c r="K10" s="1309"/>
    </row>
    <row r="11" spans="1:11" ht="18" customHeight="1">
      <c r="A11" s="1310"/>
      <c r="B11" s="1316" t="s">
        <v>80</v>
      </c>
      <c r="C11" s="1914"/>
      <c r="D11" s="1914"/>
      <c r="E11" s="1914"/>
      <c r="F11" s="1914"/>
      <c r="G11" s="1914"/>
      <c r="H11" s="1914"/>
      <c r="I11" s="1914"/>
      <c r="J11" s="1914"/>
      <c r="K11" s="1915"/>
    </row>
    <row r="12" spans="1:11">
      <c r="A12" s="1310" t="s">
        <v>4242</v>
      </c>
      <c r="B12" s="1311" t="s">
        <v>4243</v>
      </c>
      <c r="C12" s="1358">
        <v>6832</v>
      </c>
      <c r="D12" s="1358">
        <v>5237</v>
      </c>
      <c r="E12" s="1421">
        <f>SUM(D12/C12*100)</f>
        <v>76.653981264637011</v>
      </c>
      <c r="F12" s="1319"/>
      <c r="G12" s="1319"/>
      <c r="H12" s="1421" t="e">
        <f>SUM(G12/F12*100)</f>
        <v>#DIV/0!</v>
      </c>
      <c r="I12" s="1314">
        <f t="shared" ref="I12:J43" si="0">C12+F12</f>
        <v>6832</v>
      </c>
      <c r="J12" s="1315">
        <f t="shared" si="0"/>
        <v>5237</v>
      </c>
      <c r="K12" s="1422">
        <f>SUM(J12/I12*100)</f>
        <v>76.653981264637011</v>
      </c>
    </row>
    <row r="13" spans="1:11">
      <c r="A13" s="1310" t="s">
        <v>536</v>
      </c>
      <c r="B13" s="1311" t="s">
        <v>537</v>
      </c>
      <c r="C13" s="1317">
        <v>4804</v>
      </c>
      <c r="D13" s="1317">
        <v>5317</v>
      </c>
      <c r="E13" s="1421">
        <f t="shared" ref="E13:E76" si="1">SUM(D13/C13*100)</f>
        <v>110.67860116569526</v>
      </c>
      <c r="F13" s="1319"/>
      <c r="G13" s="1319"/>
      <c r="H13" s="1421" t="e">
        <f t="shared" ref="H13:H76" si="2">SUM(G13/F13*100)</f>
        <v>#DIV/0!</v>
      </c>
      <c r="I13" s="1314">
        <f t="shared" si="0"/>
        <v>4804</v>
      </c>
      <c r="J13" s="1315">
        <f t="shared" si="0"/>
        <v>5317</v>
      </c>
      <c r="K13" s="1422">
        <f t="shared" ref="K13:K76" si="3">SUM(J13/I13*100)</f>
        <v>110.67860116569526</v>
      </c>
    </row>
    <row r="14" spans="1:11">
      <c r="A14" s="1310" t="s">
        <v>4906</v>
      </c>
      <c r="B14" s="1311" t="s">
        <v>4907</v>
      </c>
      <c r="C14" s="1317">
        <v>26</v>
      </c>
      <c r="D14" s="1317">
        <v>14</v>
      </c>
      <c r="E14" s="1421">
        <f t="shared" si="1"/>
        <v>53.846153846153847</v>
      </c>
      <c r="F14" s="1319"/>
      <c r="G14" s="1319"/>
      <c r="H14" s="1421" t="e">
        <f t="shared" si="2"/>
        <v>#DIV/0!</v>
      </c>
      <c r="I14" s="1314">
        <f t="shared" si="0"/>
        <v>26</v>
      </c>
      <c r="J14" s="1315">
        <f t="shared" si="0"/>
        <v>14</v>
      </c>
      <c r="K14" s="1422">
        <f t="shared" si="3"/>
        <v>53.846153846153847</v>
      </c>
    </row>
    <row r="15" spans="1:11" ht="25.5">
      <c r="A15" s="1310" t="s">
        <v>4496</v>
      </c>
      <c r="B15" s="1311" t="s">
        <v>4497</v>
      </c>
      <c r="C15" s="1317">
        <v>19</v>
      </c>
      <c r="D15" s="1317">
        <v>10</v>
      </c>
      <c r="E15" s="1421">
        <f t="shared" si="1"/>
        <v>52.631578947368418</v>
      </c>
      <c r="F15" s="1319"/>
      <c r="G15" s="1319"/>
      <c r="H15" s="1421" t="e">
        <f t="shared" si="2"/>
        <v>#DIV/0!</v>
      </c>
      <c r="I15" s="1314">
        <f t="shared" si="0"/>
        <v>19</v>
      </c>
      <c r="J15" s="1315">
        <f t="shared" si="0"/>
        <v>10</v>
      </c>
      <c r="K15" s="1422">
        <f t="shared" si="3"/>
        <v>52.631578947368418</v>
      </c>
    </row>
    <row r="16" spans="1:11" ht="25.5">
      <c r="A16" s="1310" t="s">
        <v>106</v>
      </c>
      <c r="B16" s="1311" t="s">
        <v>107</v>
      </c>
      <c r="C16" s="1317">
        <v>1074</v>
      </c>
      <c r="D16" s="1317">
        <v>1004</v>
      </c>
      <c r="E16" s="1421">
        <f t="shared" si="1"/>
        <v>93.482309124767227</v>
      </c>
      <c r="F16" s="1319"/>
      <c r="G16" s="1319"/>
      <c r="H16" s="1421" t="e">
        <f t="shared" si="2"/>
        <v>#DIV/0!</v>
      </c>
      <c r="I16" s="1314">
        <f t="shared" si="0"/>
        <v>1074</v>
      </c>
      <c r="J16" s="1315">
        <f t="shared" si="0"/>
        <v>1004</v>
      </c>
      <c r="K16" s="1422">
        <f t="shared" si="3"/>
        <v>93.482309124767227</v>
      </c>
    </row>
    <row r="17" spans="1:11" ht="25.5">
      <c r="A17" s="1310" t="s">
        <v>3003</v>
      </c>
      <c r="B17" s="1311" t="s">
        <v>3004</v>
      </c>
      <c r="C17" s="1317">
        <v>27</v>
      </c>
      <c r="D17" s="1317">
        <v>5</v>
      </c>
      <c r="E17" s="1421">
        <f t="shared" si="1"/>
        <v>18.518518518518519</v>
      </c>
      <c r="F17" s="1319"/>
      <c r="G17" s="1319"/>
      <c r="H17" s="1421" t="e">
        <f t="shared" si="2"/>
        <v>#DIV/0!</v>
      </c>
      <c r="I17" s="1314">
        <f t="shared" si="0"/>
        <v>27</v>
      </c>
      <c r="J17" s="1315">
        <f t="shared" si="0"/>
        <v>5</v>
      </c>
      <c r="K17" s="1422">
        <f t="shared" si="3"/>
        <v>18.518518518518519</v>
      </c>
    </row>
    <row r="18" spans="1:11" ht="25.5">
      <c r="A18" s="1310" t="s">
        <v>1178</v>
      </c>
      <c r="B18" s="1311" t="s">
        <v>3545</v>
      </c>
      <c r="C18" s="1317">
        <v>9</v>
      </c>
      <c r="D18" s="1317">
        <v>5</v>
      </c>
      <c r="E18" s="1421">
        <f t="shared" si="1"/>
        <v>55.555555555555557</v>
      </c>
      <c r="F18" s="1319"/>
      <c r="G18" s="1319"/>
      <c r="H18" s="1421" t="e">
        <f t="shared" si="2"/>
        <v>#DIV/0!</v>
      </c>
      <c r="I18" s="1314">
        <f t="shared" si="0"/>
        <v>9</v>
      </c>
      <c r="J18" s="1315">
        <f t="shared" si="0"/>
        <v>5</v>
      </c>
      <c r="K18" s="1422">
        <f t="shared" si="3"/>
        <v>55.555555555555557</v>
      </c>
    </row>
    <row r="19" spans="1:11">
      <c r="A19" s="1310" t="s">
        <v>807</v>
      </c>
      <c r="B19" s="1311" t="s">
        <v>808</v>
      </c>
      <c r="C19" s="1317">
        <v>764</v>
      </c>
      <c r="D19" s="1317">
        <v>611</v>
      </c>
      <c r="E19" s="1421">
        <f t="shared" si="1"/>
        <v>79.973821989528787</v>
      </c>
      <c r="F19" s="1319"/>
      <c r="G19" s="1319"/>
      <c r="H19" s="1421" t="e">
        <f t="shared" si="2"/>
        <v>#DIV/0!</v>
      </c>
      <c r="I19" s="1314">
        <f t="shared" si="0"/>
        <v>764</v>
      </c>
      <c r="J19" s="1315">
        <f t="shared" si="0"/>
        <v>611</v>
      </c>
      <c r="K19" s="1422">
        <f t="shared" si="3"/>
        <v>79.973821989528787</v>
      </c>
    </row>
    <row r="20" spans="1:11" ht="25.5">
      <c r="A20" s="1310" t="s">
        <v>108</v>
      </c>
      <c r="B20" s="1311" t="s">
        <v>109</v>
      </c>
      <c r="C20" s="1317">
        <v>44</v>
      </c>
      <c r="D20" s="1317">
        <v>25</v>
      </c>
      <c r="E20" s="1421">
        <f t="shared" si="1"/>
        <v>56.81818181818182</v>
      </c>
      <c r="F20" s="1319"/>
      <c r="G20" s="1319"/>
      <c r="H20" s="1421" t="e">
        <f t="shared" si="2"/>
        <v>#DIV/0!</v>
      </c>
      <c r="I20" s="1314">
        <f t="shared" si="0"/>
        <v>44</v>
      </c>
      <c r="J20" s="1315">
        <f t="shared" si="0"/>
        <v>25</v>
      </c>
      <c r="K20" s="1422">
        <f t="shared" si="3"/>
        <v>56.81818181818182</v>
      </c>
    </row>
    <row r="21" spans="1:11" ht="25.5">
      <c r="A21" s="1310" t="s">
        <v>4399</v>
      </c>
      <c r="B21" s="1311" t="s">
        <v>4400</v>
      </c>
      <c r="C21" s="1317">
        <v>183</v>
      </c>
      <c r="D21" s="1317">
        <v>106</v>
      </c>
      <c r="E21" s="1421">
        <f t="shared" si="1"/>
        <v>57.923497267759558</v>
      </c>
      <c r="F21" s="1319"/>
      <c r="G21" s="1319"/>
      <c r="H21" s="1421" t="e">
        <f t="shared" si="2"/>
        <v>#DIV/0!</v>
      </c>
      <c r="I21" s="1314">
        <f t="shared" si="0"/>
        <v>183</v>
      </c>
      <c r="J21" s="1315">
        <f t="shared" si="0"/>
        <v>106</v>
      </c>
      <c r="K21" s="1422">
        <f t="shared" si="3"/>
        <v>57.923497267759558</v>
      </c>
    </row>
    <row r="22" spans="1:11" ht="25.5">
      <c r="A22" s="1310" t="s">
        <v>110</v>
      </c>
      <c r="B22" s="1311" t="s">
        <v>2658</v>
      </c>
      <c r="C22" s="1317">
        <v>7</v>
      </c>
      <c r="D22" s="1317"/>
      <c r="E22" s="1421">
        <f t="shared" si="1"/>
        <v>0</v>
      </c>
      <c r="F22" s="1319"/>
      <c r="G22" s="1319"/>
      <c r="H22" s="1421" t="e">
        <f t="shared" si="2"/>
        <v>#DIV/0!</v>
      </c>
      <c r="I22" s="1314">
        <f t="shared" si="0"/>
        <v>7</v>
      </c>
      <c r="J22" s="1315">
        <f t="shared" si="0"/>
        <v>0</v>
      </c>
      <c r="K22" s="1422">
        <f t="shared" si="3"/>
        <v>0</v>
      </c>
    </row>
    <row r="23" spans="1:11" ht="25.5">
      <c r="A23" s="1310" t="s">
        <v>4560</v>
      </c>
      <c r="B23" s="1311" t="s">
        <v>2659</v>
      </c>
      <c r="C23" s="1317">
        <v>6</v>
      </c>
      <c r="D23" s="1317"/>
      <c r="E23" s="1421">
        <f t="shared" si="1"/>
        <v>0</v>
      </c>
      <c r="F23" s="1319"/>
      <c r="G23" s="1319"/>
      <c r="H23" s="1421" t="e">
        <f t="shared" si="2"/>
        <v>#DIV/0!</v>
      </c>
      <c r="I23" s="1314">
        <f t="shared" si="0"/>
        <v>6</v>
      </c>
      <c r="J23" s="1315">
        <f t="shared" si="0"/>
        <v>0</v>
      </c>
      <c r="K23" s="1422">
        <f t="shared" si="3"/>
        <v>0</v>
      </c>
    </row>
    <row r="24" spans="1:11" ht="25.5">
      <c r="A24" s="1310" t="s">
        <v>124</v>
      </c>
      <c r="B24" s="1311" t="s">
        <v>125</v>
      </c>
      <c r="C24" s="1317">
        <v>4</v>
      </c>
      <c r="D24" s="1317">
        <v>1</v>
      </c>
      <c r="E24" s="1421">
        <f t="shared" si="1"/>
        <v>25</v>
      </c>
      <c r="F24" s="1319"/>
      <c r="G24" s="1319"/>
      <c r="H24" s="1421" t="e">
        <f t="shared" si="2"/>
        <v>#DIV/0!</v>
      </c>
      <c r="I24" s="1314">
        <f t="shared" si="0"/>
        <v>4</v>
      </c>
      <c r="J24" s="1315">
        <f t="shared" si="0"/>
        <v>1</v>
      </c>
      <c r="K24" s="1422">
        <f t="shared" si="3"/>
        <v>25</v>
      </c>
    </row>
    <row r="25" spans="1:11">
      <c r="A25" s="1310" t="s">
        <v>4283</v>
      </c>
      <c r="B25" s="1311" t="s">
        <v>4284</v>
      </c>
      <c r="C25" s="1317">
        <v>331</v>
      </c>
      <c r="D25" s="1317">
        <v>278</v>
      </c>
      <c r="E25" s="1421">
        <f t="shared" si="1"/>
        <v>83.987915407854985</v>
      </c>
      <c r="F25" s="1319"/>
      <c r="G25" s="1319"/>
      <c r="H25" s="1421" t="e">
        <f t="shared" si="2"/>
        <v>#DIV/0!</v>
      </c>
      <c r="I25" s="1314">
        <f t="shared" si="0"/>
        <v>331</v>
      </c>
      <c r="J25" s="1315">
        <f t="shared" si="0"/>
        <v>278</v>
      </c>
      <c r="K25" s="1422">
        <f t="shared" si="3"/>
        <v>83.987915407854985</v>
      </c>
    </row>
    <row r="26" spans="1:11">
      <c r="A26" s="1310" t="s">
        <v>538</v>
      </c>
      <c r="B26" s="1311" t="s">
        <v>3005</v>
      </c>
      <c r="C26" s="1358">
        <v>1284</v>
      </c>
      <c r="D26" s="1358">
        <v>1429</v>
      </c>
      <c r="E26" s="1421">
        <f t="shared" si="1"/>
        <v>111.29283489096574</v>
      </c>
      <c r="F26" s="1319"/>
      <c r="G26" s="1319"/>
      <c r="H26" s="1421" t="e">
        <f t="shared" si="2"/>
        <v>#DIV/0!</v>
      </c>
      <c r="I26" s="1314">
        <f t="shared" si="0"/>
        <v>1284</v>
      </c>
      <c r="J26" s="1315">
        <f t="shared" si="0"/>
        <v>1429</v>
      </c>
      <c r="K26" s="1422">
        <f t="shared" si="3"/>
        <v>111.29283489096574</v>
      </c>
    </row>
    <row r="27" spans="1:11" ht="25.5">
      <c r="A27" s="1310" t="s">
        <v>3549</v>
      </c>
      <c r="B27" s="1311" t="s">
        <v>1150</v>
      </c>
      <c r="C27" s="1317">
        <v>6</v>
      </c>
      <c r="D27" s="1317">
        <v>2</v>
      </c>
      <c r="E27" s="1421">
        <f t="shared" si="1"/>
        <v>33.333333333333329</v>
      </c>
      <c r="F27" s="1319"/>
      <c r="G27" s="1319"/>
      <c r="H27" s="1421" t="e">
        <f t="shared" si="2"/>
        <v>#DIV/0!</v>
      </c>
      <c r="I27" s="1314">
        <f t="shared" si="0"/>
        <v>6</v>
      </c>
      <c r="J27" s="1315">
        <f t="shared" si="0"/>
        <v>2</v>
      </c>
      <c r="K27" s="1422">
        <f t="shared" si="3"/>
        <v>33.333333333333329</v>
      </c>
    </row>
    <row r="28" spans="1:11">
      <c r="A28" s="1310" t="s">
        <v>3551</v>
      </c>
      <c r="B28" s="1311" t="s">
        <v>3552</v>
      </c>
      <c r="C28" s="1317">
        <v>6</v>
      </c>
      <c r="D28" s="1317">
        <v>4</v>
      </c>
      <c r="E28" s="1421">
        <f t="shared" si="1"/>
        <v>66.666666666666657</v>
      </c>
      <c r="F28" s="1319"/>
      <c r="G28" s="1319"/>
      <c r="H28" s="1421" t="e">
        <f t="shared" si="2"/>
        <v>#DIV/0!</v>
      </c>
      <c r="I28" s="1314">
        <f t="shared" si="0"/>
        <v>6</v>
      </c>
      <c r="J28" s="1315">
        <f t="shared" si="0"/>
        <v>4</v>
      </c>
      <c r="K28" s="1422">
        <f t="shared" si="3"/>
        <v>66.666666666666657</v>
      </c>
    </row>
    <row r="29" spans="1:11" ht="25.5">
      <c r="A29" s="1310" t="s">
        <v>3555</v>
      </c>
      <c r="B29" s="1311" t="s">
        <v>3556</v>
      </c>
      <c r="C29" s="1317">
        <v>26</v>
      </c>
      <c r="D29" s="1317">
        <v>13</v>
      </c>
      <c r="E29" s="1421">
        <f t="shared" si="1"/>
        <v>50</v>
      </c>
      <c r="F29" s="1319"/>
      <c r="G29" s="1319"/>
      <c r="H29" s="1421" t="e">
        <f t="shared" si="2"/>
        <v>#DIV/0!</v>
      </c>
      <c r="I29" s="1314">
        <f t="shared" si="0"/>
        <v>26</v>
      </c>
      <c r="J29" s="1315">
        <f t="shared" si="0"/>
        <v>13</v>
      </c>
      <c r="K29" s="1422">
        <f t="shared" si="3"/>
        <v>50</v>
      </c>
    </row>
    <row r="30" spans="1:11">
      <c r="A30" s="1310" t="s">
        <v>2785</v>
      </c>
      <c r="B30" s="1311" t="s">
        <v>2660</v>
      </c>
      <c r="C30" s="1317">
        <v>7</v>
      </c>
      <c r="D30" s="1317">
        <v>5</v>
      </c>
      <c r="E30" s="1421">
        <f t="shared" si="1"/>
        <v>71.428571428571431</v>
      </c>
      <c r="F30" s="1319"/>
      <c r="G30" s="1319"/>
      <c r="H30" s="1421" t="e">
        <f t="shared" si="2"/>
        <v>#DIV/0!</v>
      </c>
      <c r="I30" s="1314">
        <f t="shared" si="0"/>
        <v>7</v>
      </c>
      <c r="J30" s="1315">
        <f t="shared" si="0"/>
        <v>5</v>
      </c>
      <c r="K30" s="1422">
        <f t="shared" si="3"/>
        <v>71.428571428571431</v>
      </c>
    </row>
    <row r="31" spans="1:11" ht="25.5">
      <c r="A31" s="1310" t="s">
        <v>2661</v>
      </c>
      <c r="B31" s="1311" t="s">
        <v>2662</v>
      </c>
      <c r="C31" s="1317">
        <v>27</v>
      </c>
      <c r="D31" s="1317">
        <v>2</v>
      </c>
      <c r="E31" s="1421">
        <f t="shared" si="1"/>
        <v>7.4074074074074066</v>
      </c>
      <c r="F31" s="1319"/>
      <c r="G31" s="1319"/>
      <c r="H31" s="1421" t="e">
        <f t="shared" si="2"/>
        <v>#DIV/0!</v>
      </c>
      <c r="I31" s="1314">
        <f t="shared" si="0"/>
        <v>27</v>
      </c>
      <c r="J31" s="1315">
        <f t="shared" si="0"/>
        <v>2</v>
      </c>
      <c r="K31" s="1422">
        <f t="shared" si="3"/>
        <v>7.4074074074074066</v>
      </c>
    </row>
    <row r="32" spans="1:11">
      <c r="A32" s="1310" t="s">
        <v>2523</v>
      </c>
      <c r="B32" s="1311" t="s">
        <v>2524</v>
      </c>
      <c r="C32" s="1317">
        <v>43</v>
      </c>
      <c r="D32" s="1317">
        <v>54</v>
      </c>
      <c r="E32" s="1421">
        <f t="shared" si="1"/>
        <v>125.58139534883721</v>
      </c>
      <c r="F32" s="1319"/>
      <c r="G32" s="1319"/>
      <c r="H32" s="1421" t="e">
        <f t="shared" si="2"/>
        <v>#DIV/0!</v>
      </c>
      <c r="I32" s="1314">
        <f t="shared" si="0"/>
        <v>43</v>
      </c>
      <c r="J32" s="1315">
        <f t="shared" si="0"/>
        <v>54</v>
      </c>
      <c r="K32" s="1422">
        <f t="shared" si="3"/>
        <v>125.58139534883721</v>
      </c>
    </row>
    <row r="33" spans="1:11">
      <c r="A33" s="1310" t="s">
        <v>1983</v>
      </c>
      <c r="B33" s="1311" t="s">
        <v>4908</v>
      </c>
      <c r="C33" s="1317">
        <v>74</v>
      </c>
      <c r="D33" s="1317">
        <v>109</v>
      </c>
      <c r="E33" s="1421">
        <f t="shared" si="1"/>
        <v>147.29729729729729</v>
      </c>
      <c r="F33" s="1319"/>
      <c r="G33" s="1319"/>
      <c r="H33" s="1421" t="e">
        <f t="shared" si="2"/>
        <v>#DIV/0!</v>
      </c>
      <c r="I33" s="1314">
        <f t="shared" si="0"/>
        <v>74</v>
      </c>
      <c r="J33" s="1315">
        <f t="shared" si="0"/>
        <v>109</v>
      </c>
      <c r="K33" s="1422">
        <f t="shared" si="3"/>
        <v>147.29729729729729</v>
      </c>
    </row>
    <row r="34" spans="1:11" ht="25.5">
      <c r="A34" s="1310" t="s">
        <v>1854</v>
      </c>
      <c r="B34" s="1311" t="s">
        <v>4525</v>
      </c>
      <c r="C34" s="1317">
        <v>273</v>
      </c>
      <c r="D34" s="1317">
        <v>299</v>
      </c>
      <c r="E34" s="1421">
        <f t="shared" si="1"/>
        <v>109.52380952380953</v>
      </c>
      <c r="F34" s="1319"/>
      <c r="G34" s="1319"/>
      <c r="H34" s="1421" t="e">
        <f t="shared" si="2"/>
        <v>#DIV/0!</v>
      </c>
      <c r="I34" s="1314">
        <f t="shared" si="0"/>
        <v>273</v>
      </c>
      <c r="J34" s="1315">
        <f t="shared" si="0"/>
        <v>299</v>
      </c>
      <c r="K34" s="1422">
        <f t="shared" si="3"/>
        <v>109.52380952380953</v>
      </c>
    </row>
    <row r="35" spans="1:11">
      <c r="A35" s="1310" t="s">
        <v>1856</v>
      </c>
      <c r="B35" s="1311" t="s">
        <v>2296</v>
      </c>
      <c r="C35" s="1317">
        <v>653</v>
      </c>
      <c r="D35" s="1317">
        <v>584</v>
      </c>
      <c r="E35" s="1421">
        <f t="shared" si="1"/>
        <v>89.433384379785608</v>
      </c>
      <c r="F35" s="1319"/>
      <c r="G35" s="1319"/>
      <c r="H35" s="1421" t="e">
        <f t="shared" si="2"/>
        <v>#DIV/0!</v>
      </c>
      <c r="I35" s="1314">
        <f t="shared" si="0"/>
        <v>653</v>
      </c>
      <c r="J35" s="1315">
        <f t="shared" si="0"/>
        <v>584</v>
      </c>
      <c r="K35" s="1422">
        <f t="shared" si="3"/>
        <v>89.433384379785608</v>
      </c>
    </row>
    <row r="36" spans="1:11">
      <c r="A36" s="1310" t="s">
        <v>4909</v>
      </c>
      <c r="B36" s="1311" t="s">
        <v>4910</v>
      </c>
      <c r="C36" s="1317">
        <v>38</v>
      </c>
      <c r="D36" s="1317">
        <v>37</v>
      </c>
      <c r="E36" s="1421">
        <f t="shared" si="1"/>
        <v>97.368421052631575</v>
      </c>
      <c r="F36" s="1319"/>
      <c r="G36" s="1319"/>
      <c r="H36" s="1421" t="e">
        <f t="shared" si="2"/>
        <v>#DIV/0!</v>
      </c>
      <c r="I36" s="1314">
        <f t="shared" si="0"/>
        <v>38</v>
      </c>
      <c r="J36" s="1315">
        <f t="shared" si="0"/>
        <v>37</v>
      </c>
      <c r="K36" s="1422">
        <f t="shared" si="3"/>
        <v>97.368421052631575</v>
      </c>
    </row>
    <row r="37" spans="1:11" ht="25.5">
      <c r="A37" s="1310" t="s">
        <v>4175</v>
      </c>
      <c r="B37" s="1311" t="s">
        <v>2663</v>
      </c>
      <c r="C37" s="1317">
        <v>9</v>
      </c>
      <c r="D37" s="1317">
        <v>6</v>
      </c>
      <c r="E37" s="1421">
        <f t="shared" si="1"/>
        <v>66.666666666666657</v>
      </c>
      <c r="F37" s="1319"/>
      <c r="G37" s="1319"/>
      <c r="H37" s="1421" t="e">
        <f t="shared" si="2"/>
        <v>#DIV/0!</v>
      </c>
      <c r="I37" s="1314">
        <f t="shared" si="0"/>
        <v>9</v>
      </c>
      <c r="J37" s="1315">
        <f t="shared" si="0"/>
        <v>6</v>
      </c>
      <c r="K37" s="1422">
        <f t="shared" si="3"/>
        <v>66.666666666666657</v>
      </c>
    </row>
    <row r="38" spans="1:11">
      <c r="A38" s="1310" t="s">
        <v>845</v>
      </c>
      <c r="B38" s="1311" t="s">
        <v>846</v>
      </c>
      <c r="C38" s="1317">
        <v>37</v>
      </c>
      <c r="D38" s="1317">
        <v>15</v>
      </c>
      <c r="E38" s="1421">
        <f t="shared" si="1"/>
        <v>40.54054054054054</v>
      </c>
      <c r="F38" s="1319"/>
      <c r="G38" s="1319"/>
      <c r="H38" s="1421" t="e">
        <f t="shared" si="2"/>
        <v>#DIV/0!</v>
      </c>
      <c r="I38" s="1314">
        <f t="shared" si="0"/>
        <v>37</v>
      </c>
      <c r="J38" s="1315">
        <f t="shared" si="0"/>
        <v>15</v>
      </c>
      <c r="K38" s="1422">
        <f t="shared" si="3"/>
        <v>40.54054054054054</v>
      </c>
    </row>
    <row r="39" spans="1:11">
      <c r="A39" s="1310" t="s">
        <v>847</v>
      </c>
      <c r="B39" s="1311" t="s">
        <v>848</v>
      </c>
      <c r="C39" s="1317">
        <v>4</v>
      </c>
      <c r="D39" s="1317">
        <v>30</v>
      </c>
      <c r="E39" s="1421">
        <f t="shared" si="1"/>
        <v>750</v>
      </c>
      <c r="F39" s="1319"/>
      <c r="G39" s="1319"/>
      <c r="H39" s="1421" t="e">
        <f t="shared" si="2"/>
        <v>#DIV/0!</v>
      </c>
      <c r="I39" s="1314">
        <f t="shared" si="0"/>
        <v>4</v>
      </c>
      <c r="J39" s="1315">
        <f t="shared" si="0"/>
        <v>30</v>
      </c>
      <c r="K39" s="1422">
        <f t="shared" si="3"/>
        <v>750</v>
      </c>
    </row>
    <row r="40" spans="1:11" ht="25.5">
      <c r="A40" s="1310" t="s">
        <v>2503</v>
      </c>
      <c r="B40" s="1311" t="s">
        <v>1392</v>
      </c>
      <c r="C40" s="1317">
        <v>103</v>
      </c>
      <c r="D40" s="1317">
        <v>163</v>
      </c>
      <c r="E40" s="1421">
        <f t="shared" si="1"/>
        <v>158.25242718446603</v>
      </c>
      <c r="F40" s="1319"/>
      <c r="G40" s="1319"/>
      <c r="H40" s="1421" t="e">
        <f t="shared" si="2"/>
        <v>#DIV/0!</v>
      </c>
      <c r="I40" s="1314">
        <f t="shared" si="0"/>
        <v>103</v>
      </c>
      <c r="J40" s="1315">
        <f t="shared" si="0"/>
        <v>163</v>
      </c>
      <c r="K40" s="1422">
        <f t="shared" si="3"/>
        <v>158.25242718446603</v>
      </c>
    </row>
    <row r="41" spans="1:11" ht="25.5">
      <c r="A41" s="1310" t="s">
        <v>4275</v>
      </c>
      <c r="B41" s="1311" t="s">
        <v>4276</v>
      </c>
      <c r="C41" s="1317">
        <v>3</v>
      </c>
      <c r="D41" s="1317">
        <v>3</v>
      </c>
      <c r="E41" s="1421">
        <f t="shared" si="1"/>
        <v>100</v>
      </c>
      <c r="F41" s="1319"/>
      <c r="G41" s="1319"/>
      <c r="H41" s="1421" t="e">
        <f t="shared" si="2"/>
        <v>#DIV/0!</v>
      </c>
      <c r="I41" s="1314">
        <f t="shared" si="0"/>
        <v>3</v>
      </c>
      <c r="J41" s="1315">
        <f t="shared" si="0"/>
        <v>3</v>
      </c>
      <c r="K41" s="1422">
        <f t="shared" si="3"/>
        <v>100</v>
      </c>
    </row>
    <row r="42" spans="1:11" ht="25.5">
      <c r="A42" s="1310" t="s">
        <v>1645</v>
      </c>
      <c r="B42" s="1311" t="s">
        <v>1964</v>
      </c>
      <c r="C42" s="1317">
        <v>24</v>
      </c>
      <c r="D42" s="1317">
        <v>20</v>
      </c>
      <c r="E42" s="1421">
        <f t="shared" si="1"/>
        <v>83.333333333333343</v>
      </c>
      <c r="F42" s="1319"/>
      <c r="G42" s="1319"/>
      <c r="H42" s="1421" t="e">
        <f t="shared" si="2"/>
        <v>#DIV/0!</v>
      </c>
      <c r="I42" s="1314">
        <f t="shared" si="0"/>
        <v>24</v>
      </c>
      <c r="J42" s="1315">
        <f t="shared" si="0"/>
        <v>20</v>
      </c>
      <c r="K42" s="1422">
        <f t="shared" si="3"/>
        <v>83.333333333333343</v>
      </c>
    </row>
    <row r="43" spans="1:11" ht="38.25">
      <c r="A43" s="1310" t="s">
        <v>1647</v>
      </c>
      <c r="B43" s="1311" t="s">
        <v>4279</v>
      </c>
      <c r="C43" s="1358">
        <v>2094</v>
      </c>
      <c r="D43" s="1358">
        <v>1317</v>
      </c>
      <c r="E43" s="1421">
        <f t="shared" si="1"/>
        <v>62.893982808022919</v>
      </c>
      <c r="F43" s="1319"/>
      <c r="G43" s="1319"/>
      <c r="H43" s="1421" t="e">
        <f t="shared" si="2"/>
        <v>#DIV/0!</v>
      </c>
      <c r="I43" s="1314">
        <f t="shared" si="0"/>
        <v>2094</v>
      </c>
      <c r="J43" s="1315">
        <f t="shared" si="0"/>
        <v>1317</v>
      </c>
      <c r="K43" s="1422">
        <f t="shared" si="3"/>
        <v>62.893982808022919</v>
      </c>
    </row>
    <row r="44" spans="1:11" ht="25.5">
      <c r="A44" s="1310" t="s">
        <v>4184</v>
      </c>
      <c r="B44" s="1311" t="s">
        <v>4280</v>
      </c>
      <c r="C44" s="1317">
        <v>31</v>
      </c>
      <c r="D44" s="1317">
        <v>57</v>
      </c>
      <c r="E44" s="1421">
        <f t="shared" si="1"/>
        <v>183.87096774193549</v>
      </c>
      <c r="F44" s="1319"/>
      <c r="G44" s="1319"/>
      <c r="H44" s="1421" t="e">
        <f t="shared" si="2"/>
        <v>#DIV/0!</v>
      </c>
      <c r="I44" s="1314">
        <f t="shared" ref="I44:J90" si="4">C44+F44</f>
        <v>31</v>
      </c>
      <c r="J44" s="1315">
        <f t="shared" si="4"/>
        <v>57</v>
      </c>
      <c r="K44" s="1422">
        <f t="shared" si="3"/>
        <v>183.87096774193549</v>
      </c>
    </row>
    <row r="45" spans="1:11" ht="25.5">
      <c r="A45" s="1310" t="s">
        <v>4186</v>
      </c>
      <c r="B45" s="1311" t="s">
        <v>4187</v>
      </c>
      <c r="C45" s="1358">
        <v>1162</v>
      </c>
      <c r="D45" s="1358">
        <v>743</v>
      </c>
      <c r="E45" s="1421">
        <f t="shared" si="1"/>
        <v>63.941480206540447</v>
      </c>
      <c r="F45" s="1319"/>
      <c r="G45" s="1319"/>
      <c r="H45" s="1421" t="e">
        <f t="shared" si="2"/>
        <v>#DIV/0!</v>
      </c>
      <c r="I45" s="1314">
        <f t="shared" si="4"/>
        <v>1162</v>
      </c>
      <c r="J45" s="1315">
        <f t="shared" si="4"/>
        <v>743</v>
      </c>
      <c r="K45" s="1422">
        <f t="shared" si="3"/>
        <v>63.941480206540447</v>
      </c>
    </row>
    <row r="46" spans="1:11" ht="25.5">
      <c r="A46" s="1310" t="s">
        <v>1649</v>
      </c>
      <c r="B46" s="1311" t="s">
        <v>524</v>
      </c>
      <c r="C46" s="1317">
        <v>681</v>
      </c>
      <c r="D46" s="1317">
        <v>487</v>
      </c>
      <c r="E46" s="1421">
        <f t="shared" si="1"/>
        <v>71.512481644640232</v>
      </c>
      <c r="F46" s="1319"/>
      <c r="G46" s="1319"/>
      <c r="H46" s="1421" t="e">
        <f t="shared" si="2"/>
        <v>#DIV/0!</v>
      </c>
      <c r="I46" s="1314">
        <f t="shared" si="4"/>
        <v>681</v>
      </c>
      <c r="J46" s="1315">
        <f t="shared" si="4"/>
        <v>487</v>
      </c>
      <c r="K46" s="1422">
        <f t="shared" si="3"/>
        <v>71.512481644640232</v>
      </c>
    </row>
    <row r="47" spans="1:11" ht="25.5">
      <c r="A47" s="1310" t="s">
        <v>525</v>
      </c>
      <c r="B47" s="1311" t="s">
        <v>526</v>
      </c>
      <c r="C47" s="1358">
        <v>5662</v>
      </c>
      <c r="D47" s="1358">
        <v>4318</v>
      </c>
      <c r="E47" s="1421">
        <f t="shared" si="1"/>
        <v>76.26280466266337</v>
      </c>
      <c r="F47" s="1319"/>
      <c r="G47" s="1319"/>
      <c r="H47" s="1421" t="e">
        <f t="shared" si="2"/>
        <v>#DIV/0!</v>
      </c>
      <c r="I47" s="1314">
        <f t="shared" si="4"/>
        <v>5662</v>
      </c>
      <c r="J47" s="1315">
        <f t="shared" si="4"/>
        <v>4318</v>
      </c>
      <c r="K47" s="1422">
        <f t="shared" si="3"/>
        <v>76.26280466266337</v>
      </c>
    </row>
    <row r="48" spans="1:11" ht="38.25">
      <c r="A48" s="1310" t="s">
        <v>527</v>
      </c>
      <c r="B48" s="1311" t="s">
        <v>528</v>
      </c>
      <c r="C48" s="1358">
        <v>6505</v>
      </c>
      <c r="D48" s="1358">
        <v>5391</v>
      </c>
      <c r="E48" s="1421">
        <f t="shared" si="1"/>
        <v>82.874711760184468</v>
      </c>
      <c r="F48" s="1319"/>
      <c r="G48" s="1319"/>
      <c r="H48" s="1421" t="e">
        <f t="shared" si="2"/>
        <v>#DIV/0!</v>
      </c>
      <c r="I48" s="1314">
        <f t="shared" si="4"/>
        <v>6505</v>
      </c>
      <c r="J48" s="1315">
        <f t="shared" si="4"/>
        <v>5391</v>
      </c>
      <c r="K48" s="1422">
        <f t="shared" si="3"/>
        <v>82.874711760184468</v>
      </c>
    </row>
    <row r="49" spans="1:11" ht="25.5">
      <c r="A49" s="1310" t="s">
        <v>4190</v>
      </c>
      <c r="B49" s="1311" t="s">
        <v>1976</v>
      </c>
      <c r="C49" s="1317">
        <v>144</v>
      </c>
      <c r="D49" s="1317">
        <v>301</v>
      </c>
      <c r="E49" s="1421">
        <f t="shared" si="1"/>
        <v>209.02777777777777</v>
      </c>
      <c r="F49" s="1319"/>
      <c r="G49" s="1319"/>
      <c r="H49" s="1421" t="e">
        <f t="shared" si="2"/>
        <v>#DIV/0!</v>
      </c>
      <c r="I49" s="1314">
        <f t="shared" si="4"/>
        <v>144</v>
      </c>
      <c r="J49" s="1315">
        <f t="shared" si="4"/>
        <v>301</v>
      </c>
      <c r="K49" s="1422">
        <f t="shared" si="3"/>
        <v>209.02777777777777</v>
      </c>
    </row>
    <row r="50" spans="1:11" ht="25.5">
      <c r="A50" s="1310" t="s">
        <v>4194</v>
      </c>
      <c r="B50" s="1311" t="s">
        <v>4281</v>
      </c>
      <c r="C50" s="1317">
        <v>1</v>
      </c>
      <c r="D50" s="1317">
        <v>41</v>
      </c>
      <c r="E50" s="1421">
        <f t="shared" si="1"/>
        <v>4100</v>
      </c>
      <c r="F50" s="1319"/>
      <c r="G50" s="1319"/>
      <c r="H50" s="1421" t="e">
        <f t="shared" si="2"/>
        <v>#DIV/0!</v>
      </c>
      <c r="I50" s="1314">
        <f t="shared" si="4"/>
        <v>1</v>
      </c>
      <c r="J50" s="1315">
        <f t="shared" si="4"/>
        <v>41</v>
      </c>
      <c r="K50" s="1422">
        <f t="shared" si="3"/>
        <v>4100</v>
      </c>
    </row>
    <row r="51" spans="1:11" ht="25.5">
      <c r="A51" s="1310" t="s">
        <v>529</v>
      </c>
      <c r="B51" s="1311" t="s">
        <v>4282</v>
      </c>
      <c r="C51" s="1317">
        <v>6</v>
      </c>
      <c r="D51" s="1317">
        <v>3</v>
      </c>
      <c r="E51" s="1421">
        <f t="shared" si="1"/>
        <v>50</v>
      </c>
      <c r="F51" s="1319"/>
      <c r="G51" s="1319"/>
      <c r="H51" s="1421" t="e">
        <f t="shared" si="2"/>
        <v>#DIV/0!</v>
      </c>
      <c r="I51" s="1314">
        <f t="shared" si="4"/>
        <v>6</v>
      </c>
      <c r="J51" s="1315">
        <f t="shared" si="4"/>
        <v>3</v>
      </c>
      <c r="K51" s="1422">
        <f t="shared" si="3"/>
        <v>50</v>
      </c>
    </row>
    <row r="52" spans="1:11" ht="25.5">
      <c r="A52" s="1310" t="s">
        <v>4201</v>
      </c>
      <c r="B52" s="1311" t="s">
        <v>4900</v>
      </c>
      <c r="C52" s="1358">
        <v>2530</v>
      </c>
      <c r="D52" s="1358">
        <v>2243</v>
      </c>
      <c r="E52" s="1421">
        <f t="shared" si="1"/>
        <v>88.656126482213438</v>
      </c>
      <c r="F52" s="1319"/>
      <c r="G52" s="1319"/>
      <c r="H52" s="1421" t="e">
        <f t="shared" si="2"/>
        <v>#DIV/0!</v>
      </c>
      <c r="I52" s="1314">
        <f t="shared" si="4"/>
        <v>2530</v>
      </c>
      <c r="J52" s="1315">
        <f t="shared" si="4"/>
        <v>2243</v>
      </c>
      <c r="K52" s="1422">
        <f t="shared" si="3"/>
        <v>88.656126482213438</v>
      </c>
    </row>
    <row r="53" spans="1:11" ht="38.25">
      <c r="A53" s="1310" t="s">
        <v>723</v>
      </c>
      <c r="B53" s="1311" t="s">
        <v>4075</v>
      </c>
      <c r="C53" s="1317">
        <v>301</v>
      </c>
      <c r="D53" s="1317">
        <v>308</v>
      </c>
      <c r="E53" s="1421">
        <f t="shared" si="1"/>
        <v>102.32558139534885</v>
      </c>
      <c r="F53" s="1319"/>
      <c r="G53" s="1319"/>
      <c r="H53" s="1421" t="e">
        <f t="shared" si="2"/>
        <v>#DIV/0!</v>
      </c>
      <c r="I53" s="1314">
        <f t="shared" si="4"/>
        <v>301</v>
      </c>
      <c r="J53" s="1315">
        <f t="shared" si="4"/>
        <v>308</v>
      </c>
      <c r="K53" s="1422">
        <f t="shared" si="3"/>
        <v>102.32558139534885</v>
      </c>
    </row>
    <row r="54" spans="1:11">
      <c r="A54" s="1310" t="s">
        <v>633</v>
      </c>
      <c r="B54" s="1415" t="s">
        <v>634</v>
      </c>
      <c r="C54" s="1317">
        <v>2</v>
      </c>
      <c r="D54" s="1317">
        <v>1</v>
      </c>
      <c r="E54" s="1421">
        <f t="shared" si="1"/>
        <v>50</v>
      </c>
      <c r="F54" s="1319"/>
      <c r="G54" s="1319"/>
      <c r="H54" s="1421" t="e">
        <f t="shared" si="2"/>
        <v>#DIV/0!</v>
      </c>
      <c r="I54" s="1314">
        <f t="shared" si="4"/>
        <v>2</v>
      </c>
      <c r="J54" s="1315">
        <f t="shared" si="4"/>
        <v>1</v>
      </c>
      <c r="K54" s="1422">
        <f t="shared" si="3"/>
        <v>50</v>
      </c>
    </row>
    <row r="55" spans="1:11" ht="25.5">
      <c r="A55" s="1310" t="s">
        <v>4277</v>
      </c>
      <c r="B55" s="1415" t="s">
        <v>2664</v>
      </c>
      <c r="C55" s="1317">
        <v>2</v>
      </c>
      <c r="D55" s="1317"/>
      <c r="E55" s="1421">
        <f t="shared" si="1"/>
        <v>0</v>
      </c>
      <c r="F55" s="1319"/>
      <c r="G55" s="1319"/>
      <c r="H55" s="1421" t="e">
        <f t="shared" si="2"/>
        <v>#DIV/0!</v>
      </c>
      <c r="I55" s="1314">
        <f t="shared" si="4"/>
        <v>2</v>
      </c>
      <c r="J55" s="1315">
        <f t="shared" si="4"/>
        <v>0</v>
      </c>
      <c r="K55" s="1422">
        <f t="shared" si="3"/>
        <v>0</v>
      </c>
    </row>
    <row r="56" spans="1:11" ht="25.5">
      <c r="A56" s="1310" t="s">
        <v>3707</v>
      </c>
      <c r="B56" s="1415" t="s">
        <v>2665</v>
      </c>
      <c r="C56" s="1317">
        <v>16</v>
      </c>
      <c r="D56" s="1317">
        <v>3</v>
      </c>
      <c r="E56" s="1421">
        <f t="shared" si="1"/>
        <v>18.75</v>
      </c>
      <c r="F56" s="1319"/>
      <c r="G56" s="1319"/>
      <c r="H56" s="1421" t="e">
        <f t="shared" si="2"/>
        <v>#DIV/0!</v>
      </c>
      <c r="I56" s="1314">
        <f t="shared" si="4"/>
        <v>16</v>
      </c>
      <c r="J56" s="1315">
        <f t="shared" si="4"/>
        <v>3</v>
      </c>
      <c r="K56" s="1422">
        <f t="shared" si="3"/>
        <v>18.75</v>
      </c>
    </row>
    <row r="57" spans="1:11" ht="25.5">
      <c r="A57" s="1310" t="s">
        <v>3694</v>
      </c>
      <c r="B57" s="1415" t="s">
        <v>3695</v>
      </c>
      <c r="C57" s="1317">
        <v>34</v>
      </c>
      <c r="D57" s="1317">
        <v>80</v>
      </c>
      <c r="E57" s="1421">
        <f t="shared" si="1"/>
        <v>235.29411764705884</v>
      </c>
      <c r="F57" s="1319"/>
      <c r="G57" s="1319"/>
      <c r="H57" s="1421" t="e">
        <f t="shared" si="2"/>
        <v>#DIV/0!</v>
      </c>
      <c r="I57" s="1314">
        <f t="shared" si="4"/>
        <v>34</v>
      </c>
      <c r="J57" s="1315">
        <f t="shared" si="4"/>
        <v>80</v>
      </c>
      <c r="K57" s="1422">
        <f t="shared" si="3"/>
        <v>235.29411764705884</v>
      </c>
    </row>
    <row r="58" spans="1:11" ht="25.5">
      <c r="A58" s="1310" t="s">
        <v>2472</v>
      </c>
      <c r="B58" s="1415" t="s">
        <v>2666</v>
      </c>
      <c r="C58" s="1317">
        <v>1</v>
      </c>
      <c r="D58" s="1317"/>
      <c r="E58" s="1421">
        <f t="shared" si="1"/>
        <v>0</v>
      </c>
      <c r="F58" s="1319"/>
      <c r="G58" s="1319"/>
      <c r="H58" s="1421" t="e">
        <f t="shared" si="2"/>
        <v>#DIV/0!</v>
      </c>
      <c r="I58" s="1314">
        <f t="shared" si="4"/>
        <v>1</v>
      </c>
      <c r="J58" s="1315">
        <f t="shared" si="4"/>
        <v>0</v>
      </c>
      <c r="K58" s="1422">
        <f t="shared" si="3"/>
        <v>0</v>
      </c>
    </row>
    <row r="59" spans="1:11" ht="25.5">
      <c r="A59" s="1310" t="s">
        <v>1176</v>
      </c>
      <c r="B59" s="1415" t="s">
        <v>2667</v>
      </c>
      <c r="C59" s="1317">
        <v>7</v>
      </c>
      <c r="D59" s="1317"/>
      <c r="E59" s="1421">
        <f t="shared" si="1"/>
        <v>0</v>
      </c>
      <c r="F59" s="1319"/>
      <c r="G59" s="1319"/>
      <c r="H59" s="1421" t="e">
        <f t="shared" si="2"/>
        <v>#DIV/0!</v>
      </c>
      <c r="I59" s="1314">
        <f t="shared" si="4"/>
        <v>7</v>
      </c>
      <c r="J59" s="1315">
        <f t="shared" si="4"/>
        <v>0</v>
      </c>
      <c r="K59" s="1422">
        <f t="shared" si="3"/>
        <v>0</v>
      </c>
    </row>
    <row r="60" spans="1:11">
      <c r="A60" s="1310" t="s">
        <v>2964</v>
      </c>
      <c r="B60" s="1415" t="s">
        <v>2668</v>
      </c>
      <c r="C60" s="1317">
        <v>3</v>
      </c>
      <c r="D60" s="1317">
        <v>2</v>
      </c>
      <c r="E60" s="1421">
        <f t="shared" si="1"/>
        <v>66.666666666666657</v>
      </c>
      <c r="F60" s="1319"/>
      <c r="G60" s="1319"/>
      <c r="H60" s="1421" t="e">
        <f t="shared" si="2"/>
        <v>#DIV/0!</v>
      </c>
      <c r="I60" s="1314">
        <f t="shared" si="4"/>
        <v>3</v>
      </c>
      <c r="J60" s="1315">
        <f t="shared" si="4"/>
        <v>2</v>
      </c>
      <c r="K60" s="1422">
        <f t="shared" si="3"/>
        <v>66.666666666666657</v>
      </c>
    </row>
    <row r="61" spans="1:11">
      <c r="A61" s="1310" t="s">
        <v>4265</v>
      </c>
      <c r="B61" s="1415" t="s">
        <v>4693</v>
      </c>
      <c r="C61" s="1317">
        <v>9</v>
      </c>
      <c r="D61" s="1317">
        <v>1</v>
      </c>
      <c r="E61" s="1421">
        <f t="shared" si="1"/>
        <v>11.111111111111111</v>
      </c>
      <c r="F61" s="1319"/>
      <c r="G61" s="1319"/>
      <c r="H61" s="1421" t="e">
        <f t="shared" si="2"/>
        <v>#DIV/0!</v>
      </c>
      <c r="I61" s="1314">
        <f t="shared" si="4"/>
        <v>9</v>
      </c>
      <c r="J61" s="1315">
        <f t="shared" si="4"/>
        <v>1</v>
      </c>
      <c r="K61" s="1422">
        <f t="shared" si="3"/>
        <v>11.111111111111111</v>
      </c>
    </row>
    <row r="62" spans="1:11" ht="25.5">
      <c r="A62" s="1310" t="s">
        <v>1954</v>
      </c>
      <c r="B62" s="1415" t="s">
        <v>1965</v>
      </c>
      <c r="C62" s="1317">
        <v>2</v>
      </c>
      <c r="D62" s="1317">
        <v>1</v>
      </c>
      <c r="E62" s="1421">
        <f t="shared" si="1"/>
        <v>50</v>
      </c>
      <c r="F62" s="1319"/>
      <c r="G62" s="1319"/>
      <c r="H62" s="1421" t="e">
        <f t="shared" si="2"/>
        <v>#DIV/0!</v>
      </c>
      <c r="I62" s="1314">
        <f t="shared" si="4"/>
        <v>2</v>
      </c>
      <c r="J62" s="1315">
        <f t="shared" si="4"/>
        <v>1</v>
      </c>
      <c r="K62" s="1422">
        <f t="shared" si="3"/>
        <v>50</v>
      </c>
    </row>
    <row r="63" spans="1:11" ht="25.5">
      <c r="A63" s="1310" t="s">
        <v>4182</v>
      </c>
      <c r="B63" s="1311" t="s">
        <v>1060</v>
      </c>
      <c r="C63" s="1317">
        <v>1</v>
      </c>
      <c r="D63" s="1317">
        <v>1</v>
      </c>
      <c r="E63" s="1421">
        <f t="shared" si="1"/>
        <v>100</v>
      </c>
      <c r="F63" s="1319"/>
      <c r="G63" s="1319"/>
      <c r="H63" s="1421" t="e">
        <f t="shared" si="2"/>
        <v>#DIV/0!</v>
      </c>
      <c r="I63" s="1314">
        <f t="shared" si="4"/>
        <v>1</v>
      </c>
      <c r="J63" s="1315">
        <f t="shared" si="4"/>
        <v>1</v>
      </c>
      <c r="K63" s="1422">
        <f t="shared" si="3"/>
        <v>100</v>
      </c>
    </row>
    <row r="64" spans="1:11" ht="38.25">
      <c r="A64" s="1310" t="s">
        <v>4290</v>
      </c>
      <c r="B64" s="1311" t="s">
        <v>4694</v>
      </c>
      <c r="C64" s="1317">
        <v>163</v>
      </c>
      <c r="D64" s="1317">
        <v>116</v>
      </c>
      <c r="E64" s="1421">
        <f t="shared" si="1"/>
        <v>71.165644171779135</v>
      </c>
      <c r="F64" s="1319"/>
      <c r="G64" s="1319"/>
      <c r="H64" s="1421" t="e">
        <f t="shared" si="2"/>
        <v>#DIV/0!</v>
      </c>
      <c r="I64" s="1314">
        <f t="shared" si="4"/>
        <v>163</v>
      </c>
      <c r="J64" s="1315">
        <f t="shared" si="4"/>
        <v>116</v>
      </c>
      <c r="K64" s="1422">
        <f t="shared" si="3"/>
        <v>71.165644171779135</v>
      </c>
    </row>
    <row r="65" spans="1:13" ht="38.25">
      <c r="A65" s="1310" t="s">
        <v>4203</v>
      </c>
      <c r="B65" s="1415" t="s">
        <v>4695</v>
      </c>
      <c r="C65" s="1317">
        <v>8</v>
      </c>
      <c r="D65" s="1317">
        <v>1</v>
      </c>
      <c r="E65" s="1421">
        <f t="shared" si="1"/>
        <v>12.5</v>
      </c>
      <c r="F65" s="1319"/>
      <c r="G65" s="1319"/>
      <c r="H65" s="1421" t="e">
        <f t="shared" si="2"/>
        <v>#DIV/0!</v>
      </c>
      <c r="I65" s="1314">
        <f t="shared" si="4"/>
        <v>8</v>
      </c>
      <c r="J65" s="1315">
        <f t="shared" si="4"/>
        <v>1</v>
      </c>
      <c r="K65" s="1422">
        <f t="shared" si="3"/>
        <v>12.5</v>
      </c>
      <c r="M65" s="235"/>
    </row>
    <row r="66" spans="1:13">
      <c r="A66" s="1310" t="s">
        <v>531</v>
      </c>
      <c r="B66" s="1415" t="s">
        <v>532</v>
      </c>
      <c r="C66" s="1317">
        <v>12</v>
      </c>
      <c r="D66" s="1317"/>
      <c r="E66" s="1421">
        <f t="shared" si="1"/>
        <v>0</v>
      </c>
      <c r="F66" s="1319"/>
      <c r="G66" s="1319"/>
      <c r="H66" s="1421" t="e">
        <f t="shared" si="2"/>
        <v>#DIV/0!</v>
      </c>
      <c r="I66" s="1314">
        <f t="shared" si="4"/>
        <v>12</v>
      </c>
      <c r="J66" s="1315">
        <f t="shared" si="4"/>
        <v>0</v>
      </c>
      <c r="K66" s="1422">
        <f t="shared" si="3"/>
        <v>0</v>
      </c>
    </row>
    <row r="67" spans="1:13">
      <c r="A67" s="1310" t="s">
        <v>853</v>
      </c>
      <c r="B67" s="1415" t="s">
        <v>4696</v>
      </c>
      <c r="C67" s="1317">
        <v>1</v>
      </c>
      <c r="D67" s="1317"/>
      <c r="E67" s="1421">
        <f t="shared" si="1"/>
        <v>0</v>
      </c>
      <c r="F67" s="1319"/>
      <c r="G67" s="1319"/>
      <c r="H67" s="1421" t="e">
        <f t="shared" si="2"/>
        <v>#DIV/0!</v>
      </c>
      <c r="I67" s="1314">
        <f t="shared" si="4"/>
        <v>1</v>
      </c>
      <c r="J67" s="1315">
        <f t="shared" si="4"/>
        <v>0</v>
      </c>
      <c r="K67" s="1422">
        <f t="shared" si="3"/>
        <v>0</v>
      </c>
    </row>
    <row r="68" spans="1:13">
      <c r="A68" s="1310" t="s">
        <v>3553</v>
      </c>
      <c r="B68" s="1415" t="s">
        <v>3554</v>
      </c>
      <c r="C68" s="1317">
        <v>3</v>
      </c>
      <c r="D68" s="1317">
        <v>2</v>
      </c>
      <c r="E68" s="1421">
        <f t="shared" si="1"/>
        <v>66.666666666666657</v>
      </c>
      <c r="F68" s="1319"/>
      <c r="G68" s="1319"/>
      <c r="H68" s="1421" t="e">
        <f t="shared" si="2"/>
        <v>#DIV/0!</v>
      </c>
      <c r="I68" s="1314">
        <f t="shared" si="4"/>
        <v>3</v>
      </c>
      <c r="J68" s="1315">
        <f t="shared" si="4"/>
        <v>2</v>
      </c>
      <c r="K68" s="1422">
        <f t="shared" si="3"/>
        <v>66.666666666666657</v>
      </c>
    </row>
    <row r="69" spans="1:13" ht="25.5">
      <c r="A69" s="1310" t="s">
        <v>4697</v>
      </c>
      <c r="B69" s="1415" t="s">
        <v>1099</v>
      </c>
      <c r="C69" s="1317">
        <v>1</v>
      </c>
      <c r="D69" s="1317"/>
      <c r="E69" s="1421">
        <f t="shared" si="1"/>
        <v>0</v>
      </c>
      <c r="F69" s="1319"/>
      <c r="G69" s="1319"/>
      <c r="H69" s="1421" t="e">
        <f t="shared" si="2"/>
        <v>#DIV/0!</v>
      </c>
      <c r="I69" s="1314">
        <f t="shared" si="4"/>
        <v>1</v>
      </c>
      <c r="J69" s="1315">
        <f t="shared" si="4"/>
        <v>0</v>
      </c>
      <c r="K69" s="1422">
        <f t="shared" si="3"/>
        <v>0</v>
      </c>
    </row>
    <row r="70" spans="1:13">
      <c r="A70" s="1310" t="s">
        <v>4698</v>
      </c>
      <c r="B70" s="1415" t="s">
        <v>4699</v>
      </c>
      <c r="C70" s="1317">
        <v>2</v>
      </c>
      <c r="D70" s="1317">
        <v>1</v>
      </c>
      <c r="E70" s="1421">
        <f t="shared" si="1"/>
        <v>50</v>
      </c>
      <c r="F70" s="1319"/>
      <c r="G70" s="1319"/>
      <c r="H70" s="1421" t="e">
        <f t="shared" si="2"/>
        <v>#DIV/0!</v>
      </c>
      <c r="I70" s="1314">
        <f t="shared" si="4"/>
        <v>2</v>
      </c>
      <c r="J70" s="1315">
        <f t="shared" si="4"/>
        <v>1</v>
      </c>
      <c r="K70" s="1422">
        <f t="shared" si="3"/>
        <v>50</v>
      </c>
    </row>
    <row r="71" spans="1:13">
      <c r="A71" s="1310" t="s">
        <v>4700</v>
      </c>
      <c r="B71" s="1415" t="s">
        <v>3049</v>
      </c>
      <c r="C71" s="1317">
        <v>1</v>
      </c>
      <c r="D71" s="1317"/>
      <c r="E71" s="1421">
        <f t="shared" si="1"/>
        <v>0</v>
      </c>
      <c r="F71" s="1319"/>
      <c r="G71" s="1319"/>
      <c r="H71" s="1421" t="e">
        <f t="shared" si="2"/>
        <v>#DIV/0!</v>
      </c>
      <c r="I71" s="1314">
        <f t="shared" si="4"/>
        <v>1</v>
      </c>
      <c r="J71" s="1315">
        <f t="shared" si="4"/>
        <v>0</v>
      </c>
      <c r="K71" s="1422">
        <f t="shared" si="3"/>
        <v>0</v>
      </c>
    </row>
    <row r="72" spans="1:13">
      <c r="A72" s="1310" t="s">
        <v>4503</v>
      </c>
      <c r="B72" s="1415" t="s">
        <v>4504</v>
      </c>
      <c r="C72" s="1317">
        <v>1</v>
      </c>
      <c r="D72" s="1317"/>
      <c r="E72" s="1421">
        <f t="shared" si="1"/>
        <v>0</v>
      </c>
      <c r="F72" s="1319"/>
      <c r="G72" s="1319"/>
      <c r="H72" s="1421" t="e">
        <f t="shared" si="2"/>
        <v>#DIV/0!</v>
      </c>
      <c r="I72" s="1314">
        <f t="shared" si="4"/>
        <v>1</v>
      </c>
      <c r="J72" s="1315">
        <f t="shared" si="4"/>
        <v>0</v>
      </c>
      <c r="K72" s="1422">
        <f t="shared" si="3"/>
        <v>0</v>
      </c>
    </row>
    <row r="73" spans="1:13">
      <c r="A73" s="1310" t="s">
        <v>2958</v>
      </c>
      <c r="B73" s="1415" t="s">
        <v>2959</v>
      </c>
      <c r="C73" s="1317">
        <v>1</v>
      </c>
      <c r="D73" s="1317">
        <v>1</v>
      </c>
      <c r="E73" s="1421">
        <f t="shared" si="1"/>
        <v>100</v>
      </c>
      <c r="F73" s="1319"/>
      <c r="G73" s="1319"/>
      <c r="H73" s="1421" t="e">
        <f t="shared" si="2"/>
        <v>#DIV/0!</v>
      </c>
      <c r="I73" s="1314">
        <f t="shared" si="4"/>
        <v>1</v>
      </c>
      <c r="J73" s="1315">
        <f t="shared" si="4"/>
        <v>1</v>
      </c>
      <c r="K73" s="1422">
        <f t="shared" si="3"/>
        <v>100</v>
      </c>
    </row>
    <row r="74" spans="1:13">
      <c r="A74" s="1310" t="s">
        <v>317</v>
      </c>
      <c r="B74" s="1415" t="s">
        <v>318</v>
      </c>
      <c r="C74" s="1317">
        <v>2</v>
      </c>
      <c r="D74" s="1317"/>
      <c r="E74" s="1421">
        <f t="shared" si="1"/>
        <v>0</v>
      </c>
      <c r="F74" s="1319"/>
      <c r="G74" s="1319"/>
      <c r="H74" s="1421" t="e">
        <f t="shared" si="2"/>
        <v>#DIV/0!</v>
      </c>
      <c r="I74" s="1314">
        <f t="shared" si="4"/>
        <v>2</v>
      </c>
      <c r="J74" s="1315">
        <f t="shared" si="4"/>
        <v>0</v>
      </c>
      <c r="K74" s="1422">
        <f t="shared" si="3"/>
        <v>0</v>
      </c>
    </row>
    <row r="75" spans="1:13">
      <c r="A75" s="1310" t="s">
        <v>651</v>
      </c>
      <c r="B75" s="1415" t="s">
        <v>650</v>
      </c>
      <c r="C75" s="1317">
        <v>1</v>
      </c>
      <c r="D75" s="1317">
        <v>1</v>
      </c>
      <c r="E75" s="1421">
        <f t="shared" si="1"/>
        <v>100</v>
      </c>
      <c r="F75" s="1319"/>
      <c r="G75" s="1319"/>
      <c r="H75" s="1421" t="e">
        <f t="shared" si="2"/>
        <v>#DIV/0!</v>
      </c>
      <c r="I75" s="1314">
        <f t="shared" si="4"/>
        <v>1</v>
      </c>
      <c r="J75" s="1315">
        <f t="shared" si="4"/>
        <v>1</v>
      </c>
      <c r="K75" s="1422">
        <f t="shared" si="3"/>
        <v>100</v>
      </c>
    </row>
    <row r="76" spans="1:13">
      <c r="A76" s="1310" t="s">
        <v>3562</v>
      </c>
      <c r="B76" s="1415" t="s">
        <v>3563</v>
      </c>
      <c r="C76" s="1317">
        <v>1</v>
      </c>
      <c r="D76" s="1317"/>
      <c r="E76" s="1421">
        <f t="shared" si="1"/>
        <v>0</v>
      </c>
      <c r="F76" s="1319"/>
      <c r="G76" s="1319"/>
      <c r="H76" s="1421" t="e">
        <f t="shared" si="2"/>
        <v>#DIV/0!</v>
      </c>
      <c r="I76" s="1314">
        <f t="shared" si="4"/>
        <v>1</v>
      </c>
      <c r="J76" s="1315">
        <f t="shared" si="4"/>
        <v>0</v>
      </c>
      <c r="K76" s="1422">
        <f t="shared" si="3"/>
        <v>0</v>
      </c>
    </row>
    <row r="77" spans="1:13">
      <c r="A77" s="1310" t="s">
        <v>2219</v>
      </c>
      <c r="B77" s="1415" t="s">
        <v>2220</v>
      </c>
      <c r="C77" s="1317">
        <v>1</v>
      </c>
      <c r="D77" s="1317"/>
      <c r="E77" s="1421">
        <f t="shared" ref="E77:E105" si="5">SUM(D77/C77*100)</f>
        <v>0</v>
      </c>
      <c r="F77" s="1319"/>
      <c r="G77" s="1319"/>
      <c r="H77" s="1421" t="e">
        <f t="shared" ref="H77:H90" si="6">SUM(G77/F77*100)</f>
        <v>#DIV/0!</v>
      </c>
      <c r="I77" s="1314">
        <f t="shared" si="4"/>
        <v>1</v>
      </c>
      <c r="J77" s="1315">
        <f t="shared" si="4"/>
        <v>0</v>
      </c>
      <c r="K77" s="1422">
        <f t="shared" ref="K77:K90" si="7">SUM(J77/I77*100)</f>
        <v>0</v>
      </c>
    </row>
    <row r="78" spans="1:13" ht="25.5">
      <c r="A78" s="1310" t="s">
        <v>2648</v>
      </c>
      <c r="B78" s="1415" t="s">
        <v>1100</v>
      </c>
      <c r="C78" s="1317">
        <v>3</v>
      </c>
      <c r="D78" s="1317"/>
      <c r="E78" s="1421">
        <f t="shared" si="5"/>
        <v>0</v>
      </c>
      <c r="F78" s="1319"/>
      <c r="G78" s="1319"/>
      <c r="H78" s="1421" t="e">
        <f t="shared" si="6"/>
        <v>#DIV/0!</v>
      </c>
      <c r="I78" s="1314">
        <f t="shared" si="4"/>
        <v>3</v>
      </c>
      <c r="J78" s="1315">
        <f t="shared" si="4"/>
        <v>0</v>
      </c>
      <c r="K78" s="1422">
        <f t="shared" si="7"/>
        <v>0</v>
      </c>
    </row>
    <row r="79" spans="1:13">
      <c r="A79" s="1310" t="s">
        <v>4904</v>
      </c>
      <c r="B79" s="1415" t="s">
        <v>1151</v>
      </c>
      <c r="C79" s="1317">
        <v>1</v>
      </c>
      <c r="D79" s="1317"/>
      <c r="E79" s="1421">
        <f>SUM(D79/C79*100)</f>
        <v>0</v>
      </c>
      <c r="F79" s="1319"/>
      <c r="G79" s="1319"/>
      <c r="H79" s="1421" t="e">
        <f t="shared" si="6"/>
        <v>#DIV/0!</v>
      </c>
      <c r="I79" s="1314">
        <f t="shared" si="4"/>
        <v>1</v>
      </c>
      <c r="J79" s="1315">
        <f t="shared" si="4"/>
        <v>0</v>
      </c>
      <c r="K79" s="1422">
        <f t="shared" si="7"/>
        <v>0</v>
      </c>
    </row>
    <row r="80" spans="1:13">
      <c r="A80" s="1310" t="s">
        <v>3732</v>
      </c>
      <c r="B80" s="1415" t="s">
        <v>3733</v>
      </c>
      <c r="C80" s="1317"/>
      <c r="D80" s="1317">
        <v>1</v>
      </c>
      <c r="E80" s="1421" t="e">
        <f>SUM(D80/C80*100)</f>
        <v>#DIV/0!</v>
      </c>
      <c r="F80" s="1319"/>
      <c r="G80" s="1319"/>
      <c r="H80" s="1421" t="e">
        <f t="shared" si="6"/>
        <v>#DIV/0!</v>
      </c>
      <c r="I80" s="1314">
        <f t="shared" si="4"/>
        <v>0</v>
      </c>
      <c r="J80" s="1315">
        <f t="shared" si="4"/>
        <v>1</v>
      </c>
      <c r="K80" s="1422" t="e">
        <f t="shared" si="7"/>
        <v>#DIV/0!</v>
      </c>
    </row>
    <row r="81" spans="1:11">
      <c r="A81" s="1310" t="s">
        <v>647</v>
      </c>
      <c r="B81" s="1415" t="s">
        <v>250</v>
      </c>
      <c r="C81" s="1317"/>
      <c r="D81" s="1317">
        <v>1</v>
      </c>
      <c r="E81" s="1421" t="e">
        <f>SUM(D81/C81*100)</f>
        <v>#DIV/0!</v>
      </c>
      <c r="F81" s="1319"/>
      <c r="G81" s="1319"/>
      <c r="H81" s="1421" t="e">
        <f t="shared" si="6"/>
        <v>#DIV/0!</v>
      </c>
      <c r="I81" s="1314">
        <f t="shared" si="4"/>
        <v>0</v>
      </c>
      <c r="J81" s="1315">
        <f t="shared" si="4"/>
        <v>1</v>
      </c>
      <c r="K81" s="1422" t="e">
        <f t="shared" si="7"/>
        <v>#DIV/0!</v>
      </c>
    </row>
    <row r="82" spans="1:11">
      <c r="A82" s="1310" t="s">
        <v>1858</v>
      </c>
      <c r="B82" s="1415" t="s">
        <v>1843</v>
      </c>
      <c r="C82" s="1317"/>
      <c r="D82" s="1317">
        <v>1</v>
      </c>
      <c r="E82" s="1421" t="e">
        <f>SUM(D82/C82*100)</f>
        <v>#DIV/0!</v>
      </c>
      <c r="F82" s="1319"/>
      <c r="G82" s="1319"/>
      <c r="H82" s="1421" t="e">
        <f t="shared" si="6"/>
        <v>#DIV/0!</v>
      </c>
      <c r="I82" s="1314">
        <f t="shared" si="4"/>
        <v>0</v>
      </c>
      <c r="J82" s="1315">
        <f t="shared" si="4"/>
        <v>1</v>
      </c>
      <c r="K82" s="1422" t="e">
        <f t="shared" si="7"/>
        <v>#DIV/0!</v>
      </c>
    </row>
    <row r="83" spans="1:11">
      <c r="A83" s="1310" t="s">
        <v>104</v>
      </c>
      <c r="B83" s="1415" t="s">
        <v>105</v>
      </c>
      <c r="C83" s="1317"/>
      <c r="D83" s="1317">
        <v>2</v>
      </c>
      <c r="E83" s="1421" t="e">
        <f>SUM(D83/C83*100)</f>
        <v>#DIV/0!</v>
      </c>
      <c r="F83" s="1319"/>
      <c r="G83" s="1319"/>
      <c r="H83" s="1421" t="e">
        <f t="shared" si="6"/>
        <v>#DIV/0!</v>
      </c>
      <c r="I83" s="1314">
        <f t="shared" si="4"/>
        <v>0</v>
      </c>
      <c r="J83" s="1315">
        <f t="shared" si="4"/>
        <v>2</v>
      </c>
      <c r="K83" s="1422" t="e">
        <f t="shared" si="7"/>
        <v>#DIV/0!</v>
      </c>
    </row>
    <row r="84" spans="1:11" ht="25.5">
      <c r="A84" s="1310" t="s">
        <v>122</v>
      </c>
      <c r="B84" s="1415" t="s">
        <v>5122</v>
      </c>
      <c r="C84" s="1317"/>
      <c r="D84" s="1317">
        <v>1</v>
      </c>
      <c r="E84" s="1421" t="e">
        <f t="shared" ref="E84:E88" si="8">SUM(D84/C84*100)</f>
        <v>#DIV/0!</v>
      </c>
      <c r="F84" s="1319"/>
      <c r="G84" s="1319"/>
      <c r="H84" s="1421" t="e">
        <f t="shared" si="6"/>
        <v>#DIV/0!</v>
      </c>
      <c r="I84" s="1314">
        <f t="shared" si="4"/>
        <v>0</v>
      </c>
      <c r="J84" s="1315">
        <f t="shared" si="4"/>
        <v>1</v>
      </c>
      <c r="K84" s="1422" t="e">
        <f t="shared" si="7"/>
        <v>#DIV/0!</v>
      </c>
    </row>
    <row r="85" spans="1:11" ht="18" customHeight="1">
      <c r="A85" s="1310" t="s">
        <v>5123</v>
      </c>
      <c r="B85" s="1415" t="s">
        <v>5124</v>
      </c>
      <c r="C85" s="1317"/>
      <c r="D85" s="1317">
        <v>1</v>
      </c>
      <c r="E85" s="1421" t="e">
        <f t="shared" si="8"/>
        <v>#DIV/0!</v>
      </c>
      <c r="F85" s="1319"/>
      <c r="G85" s="1319"/>
      <c r="H85" s="1421" t="e">
        <f t="shared" si="6"/>
        <v>#DIV/0!</v>
      </c>
      <c r="I85" s="1314">
        <f t="shared" si="4"/>
        <v>0</v>
      </c>
      <c r="J85" s="1315">
        <f t="shared" si="4"/>
        <v>1</v>
      </c>
      <c r="K85" s="1422" t="e">
        <f t="shared" si="7"/>
        <v>#DIV/0!</v>
      </c>
    </row>
    <row r="86" spans="1:11" ht="10.5" customHeight="1">
      <c r="A86" s="1310" t="s">
        <v>4273</v>
      </c>
      <c r="B86" s="1415" t="s">
        <v>5125</v>
      </c>
      <c r="C86" s="1317"/>
      <c r="D86" s="1317">
        <v>2</v>
      </c>
      <c r="E86" s="1421" t="e">
        <f t="shared" si="8"/>
        <v>#DIV/0!</v>
      </c>
      <c r="F86" s="1319"/>
      <c r="G86" s="1319"/>
      <c r="H86" s="1421" t="e">
        <f t="shared" si="6"/>
        <v>#DIV/0!</v>
      </c>
      <c r="I86" s="1314">
        <f t="shared" si="4"/>
        <v>0</v>
      </c>
      <c r="J86" s="1315">
        <f t="shared" si="4"/>
        <v>2</v>
      </c>
      <c r="K86" s="1422" t="e">
        <f t="shared" si="7"/>
        <v>#DIV/0!</v>
      </c>
    </row>
    <row r="87" spans="1:11" ht="25.5">
      <c r="A87" s="1310" t="s">
        <v>4188</v>
      </c>
      <c r="B87" s="1415" t="s">
        <v>5126</v>
      </c>
      <c r="C87" s="1317"/>
      <c r="D87" s="1317">
        <v>27</v>
      </c>
      <c r="E87" s="1421" t="e">
        <f t="shared" si="8"/>
        <v>#DIV/0!</v>
      </c>
      <c r="F87" s="1319"/>
      <c r="G87" s="1319"/>
      <c r="H87" s="1421" t="e">
        <f t="shared" si="6"/>
        <v>#DIV/0!</v>
      </c>
      <c r="I87" s="1314">
        <f t="shared" si="4"/>
        <v>0</v>
      </c>
      <c r="J87" s="1315">
        <f t="shared" si="4"/>
        <v>27</v>
      </c>
      <c r="K87" s="1422" t="e">
        <f t="shared" si="7"/>
        <v>#DIV/0!</v>
      </c>
    </row>
    <row r="88" spans="1:11" ht="9.75" customHeight="1">
      <c r="A88" s="1310" t="s">
        <v>1623</v>
      </c>
      <c r="B88" s="1415" t="s">
        <v>5127</v>
      </c>
      <c r="C88" s="1317"/>
      <c r="D88" s="1317">
        <v>1</v>
      </c>
      <c r="E88" s="1421" t="e">
        <f t="shared" si="8"/>
        <v>#DIV/0!</v>
      </c>
      <c r="F88" s="1319"/>
      <c r="G88" s="1319"/>
      <c r="H88" s="1421" t="e">
        <f t="shared" si="6"/>
        <v>#DIV/0!</v>
      </c>
      <c r="I88" s="1314">
        <f t="shared" si="4"/>
        <v>0</v>
      </c>
      <c r="J88" s="1315">
        <f t="shared" si="4"/>
        <v>1</v>
      </c>
      <c r="K88" s="1422" t="e">
        <f t="shared" si="7"/>
        <v>#DIV/0!</v>
      </c>
    </row>
    <row r="89" spans="1:11" ht="6" customHeight="1">
      <c r="A89" s="1310"/>
      <c r="B89" s="1415"/>
      <c r="C89" s="1317"/>
      <c r="D89" s="1317"/>
      <c r="E89" s="1421" t="e">
        <f t="shared" si="5"/>
        <v>#DIV/0!</v>
      </c>
      <c r="F89" s="1319"/>
      <c r="G89" s="1319"/>
      <c r="H89" s="1421" t="e">
        <f t="shared" si="6"/>
        <v>#DIV/0!</v>
      </c>
      <c r="I89" s="1314">
        <f t="shared" si="4"/>
        <v>0</v>
      </c>
      <c r="J89" s="1315">
        <f t="shared" si="4"/>
        <v>0</v>
      </c>
      <c r="K89" s="1422" t="e">
        <f t="shared" si="7"/>
        <v>#DIV/0!</v>
      </c>
    </row>
    <row r="90" spans="1:11" ht="12.75" customHeight="1">
      <c r="A90" s="1872" t="s">
        <v>4210</v>
      </c>
      <c r="B90" s="1873"/>
      <c r="C90" s="1423">
        <f>SUM(C12:C89)</f>
        <v>36143</v>
      </c>
      <c r="D90" s="1423">
        <f>SUM(D12:D89)</f>
        <v>30845</v>
      </c>
      <c r="E90" s="1424">
        <f t="shared" si="5"/>
        <v>85.341559914782948</v>
      </c>
      <c r="F90" s="1423">
        <f>SUM(F12:F89)</f>
        <v>0</v>
      </c>
      <c r="G90" s="1423">
        <f>SUM(G12:G89)</f>
        <v>0</v>
      </c>
      <c r="H90" s="1424" t="e">
        <f t="shared" si="6"/>
        <v>#DIV/0!</v>
      </c>
      <c r="I90" s="1314">
        <f t="shared" si="4"/>
        <v>36143</v>
      </c>
      <c r="J90" s="1315">
        <f t="shared" si="4"/>
        <v>30845</v>
      </c>
      <c r="K90" s="1422">
        <f t="shared" si="7"/>
        <v>85.341559914782948</v>
      </c>
    </row>
    <row r="91" spans="1:11" ht="8.25" customHeight="1">
      <c r="A91" s="1329" t="s">
        <v>4211</v>
      </c>
      <c r="B91" s="1366"/>
      <c r="C91" s="1922"/>
      <c r="D91" s="1922"/>
      <c r="E91" s="1922"/>
      <c r="F91" s="1922"/>
      <c r="G91" s="1922"/>
      <c r="H91" s="1922"/>
      <c r="I91" s="1922"/>
      <c r="J91" s="1922"/>
      <c r="K91" s="1309"/>
    </row>
    <row r="92" spans="1:11" ht="13.5" customHeight="1">
      <c r="A92" s="1325" t="s">
        <v>4212</v>
      </c>
      <c r="B92" s="1332" t="s">
        <v>4213</v>
      </c>
      <c r="C92" s="1333"/>
      <c r="D92" s="1333"/>
      <c r="E92" s="1421" t="e">
        <f t="shared" si="5"/>
        <v>#DIV/0!</v>
      </c>
      <c r="F92" s="1334"/>
      <c r="G92" s="1334"/>
      <c r="H92" s="1421" t="e">
        <f t="shared" ref="H92:H105" si="9">SUM(G92/F92*100)</f>
        <v>#DIV/0!</v>
      </c>
      <c r="I92" s="1314">
        <f t="shared" ref="I92:J105" si="10">C92+F92</f>
        <v>0</v>
      </c>
      <c r="J92" s="1315">
        <f t="shared" si="10"/>
        <v>0</v>
      </c>
      <c r="K92" s="1422" t="e">
        <f t="shared" ref="K92:K105" si="11">SUM(J92/I92*100)</f>
        <v>#DIV/0!</v>
      </c>
    </row>
    <row r="93" spans="1:11" ht="15.75" customHeight="1">
      <c r="A93" s="1325" t="s">
        <v>4214</v>
      </c>
      <c r="B93" s="1332" t="s">
        <v>4215</v>
      </c>
      <c r="C93" s="1333"/>
      <c r="D93" s="1333"/>
      <c r="E93" s="1421" t="e">
        <f t="shared" si="5"/>
        <v>#DIV/0!</v>
      </c>
      <c r="F93" s="1334"/>
      <c r="G93" s="1334"/>
      <c r="H93" s="1421" t="e">
        <f t="shared" si="9"/>
        <v>#DIV/0!</v>
      </c>
      <c r="I93" s="1314">
        <f t="shared" si="10"/>
        <v>0</v>
      </c>
      <c r="J93" s="1315">
        <f t="shared" si="10"/>
        <v>0</v>
      </c>
      <c r="K93" s="1422" t="e">
        <f t="shared" si="11"/>
        <v>#DIV/0!</v>
      </c>
    </row>
    <row r="94" spans="1:11" ht="12.75" customHeight="1">
      <c r="A94" s="1325" t="s">
        <v>4216</v>
      </c>
      <c r="B94" s="1332" t="s">
        <v>4217</v>
      </c>
      <c r="C94" s="1333"/>
      <c r="D94" s="1333"/>
      <c r="E94" s="1421" t="e">
        <f t="shared" si="5"/>
        <v>#DIV/0!</v>
      </c>
      <c r="F94" s="1334"/>
      <c r="G94" s="1334"/>
      <c r="H94" s="1421" t="e">
        <f t="shared" si="9"/>
        <v>#DIV/0!</v>
      </c>
      <c r="I94" s="1314">
        <f t="shared" si="10"/>
        <v>0</v>
      </c>
      <c r="J94" s="1315">
        <f t="shared" si="10"/>
        <v>0</v>
      </c>
      <c r="K94" s="1422" t="e">
        <f t="shared" si="11"/>
        <v>#DIV/0!</v>
      </c>
    </row>
    <row r="95" spans="1:11" ht="25.5">
      <c r="A95" s="1325" t="s">
        <v>819</v>
      </c>
      <c r="B95" s="1332" t="s">
        <v>4218</v>
      </c>
      <c r="C95" s="1333"/>
      <c r="D95" s="1333"/>
      <c r="E95" s="1421" t="e">
        <f t="shared" si="5"/>
        <v>#DIV/0!</v>
      </c>
      <c r="F95" s="1334"/>
      <c r="G95" s="1334"/>
      <c r="H95" s="1421" t="e">
        <f t="shared" si="9"/>
        <v>#DIV/0!</v>
      </c>
      <c r="I95" s="1314">
        <f t="shared" si="10"/>
        <v>0</v>
      </c>
      <c r="J95" s="1315">
        <f t="shared" si="10"/>
        <v>0</v>
      </c>
      <c r="K95" s="1422" t="e">
        <f t="shared" si="11"/>
        <v>#DIV/0!</v>
      </c>
    </row>
    <row r="96" spans="1:11" ht="14.25" customHeight="1">
      <c r="A96" s="1325" t="s">
        <v>4219</v>
      </c>
      <c r="B96" s="1332" t="s">
        <v>4220</v>
      </c>
      <c r="C96" s="1333"/>
      <c r="D96" s="1333"/>
      <c r="E96" s="1421" t="e">
        <f t="shared" si="5"/>
        <v>#DIV/0!</v>
      </c>
      <c r="F96" s="1334"/>
      <c r="G96" s="1334"/>
      <c r="H96" s="1421" t="e">
        <f t="shared" si="9"/>
        <v>#DIV/0!</v>
      </c>
      <c r="I96" s="1314">
        <f t="shared" si="10"/>
        <v>0</v>
      </c>
      <c r="J96" s="1315">
        <f t="shared" si="10"/>
        <v>0</v>
      </c>
      <c r="K96" s="1422" t="e">
        <f t="shared" si="11"/>
        <v>#DIV/0!</v>
      </c>
    </row>
    <row r="97" spans="1:11" ht="15.75" customHeight="1">
      <c r="A97" s="1325" t="s">
        <v>4221</v>
      </c>
      <c r="B97" s="1332" t="s">
        <v>4222</v>
      </c>
      <c r="C97" s="1333"/>
      <c r="D97" s="1333"/>
      <c r="E97" s="1421" t="e">
        <f t="shared" si="5"/>
        <v>#DIV/0!</v>
      </c>
      <c r="F97" s="1334"/>
      <c r="G97" s="1334"/>
      <c r="H97" s="1421" t="e">
        <f t="shared" si="9"/>
        <v>#DIV/0!</v>
      </c>
      <c r="I97" s="1314">
        <f t="shared" si="10"/>
        <v>0</v>
      </c>
      <c r="J97" s="1315">
        <f t="shared" si="10"/>
        <v>0</v>
      </c>
      <c r="K97" s="1422" t="e">
        <f t="shared" si="11"/>
        <v>#DIV/0!</v>
      </c>
    </row>
    <row r="98" spans="1:11" ht="9" customHeight="1">
      <c r="A98" s="1325" t="s">
        <v>4223</v>
      </c>
      <c r="B98" s="1332" t="s">
        <v>4224</v>
      </c>
      <c r="C98" s="1333"/>
      <c r="D98" s="1333"/>
      <c r="E98" s="1421" t="e">
        <f t="shared" si="5"/>
        <v>#DIV/0!</v>
      </c>
      <c r="F98" s="1334"/>
      <c r="G98" s="1334"/>
      <c r="H98" s="1421" t="e">
        <f t="shared" si="9"/>
        <v>#DIV/0!</v>
      </c>
      <c r="I98" s="1314">
        <f t="shared" si="10"/>
        <v>0</v>
      </c>
      <c r="J98" s="1315">
        <f t="shared" si="10"/>
        <v>0</v>
      </c>
      <c r="K98" s="1422" t="e">
        <f t="shared" si="11"/>
        <v>#DIV/0!</v>
      </c>
    </row>
    <row r="99" spans="1:11" ht="13.5" customHeight="1">
      <c r="A99" s="1325" t="s">
        <v>4225</v>
      </c>
      <c r="B99" s="1332" t="s">
        <v>570</v>
      </c>
      <c r="C99" s="1333"/>
      <c r="D99" s="1333"/>
      <c r="E99" s="1421" t="e">
        <f t="shared" si="5"/>
        <v>#DIV/0!</v>
      </c>
      <c r="F99" s="1334"/>
      <c r="G99" s="1334"/>
      <c r="H99" s="1421" t="e">
        <f t="shared" si="9"/>
        <v>#DIV/0!</v>
      </c>
      <c r="I99" s="1314">
        <f t="shared" si="10"/>
        <v>0</v>
      </c>
      <c r="J99" s="1315">
        <f t="shared" si="10"/>
        <v>0</v>
      </c>
      <c r="K99" s="1422" t="e">
        <f t="shared" si="11"/>
        <v>#DIV/0!</v>
      </c>
    </row>
    <row r="100" spans="1:11">
      <c r="A100" s="1325" t="s">
        <v>571</v>
      </c>
      <c r="B100" s="1332" t="s">
        <v>572</v>
      </c>
      <c r="C100" s="1333"/>
      <c r="D100" s="1333"/>
      <c r="E100" s="1421" t="e">
        <f t="shared" si="5"/>
        <v>#DIV/0!</v>
      </c>
      <c r="F100" s="1334"/>
      <c r="G100" s="1334"/>
      <c r="H100" s="1421" t="e">
        <f t="shared" si="9"/>
        <v>#DIV/0!</v>
      </c>
      <c r="I100" s="1314">
        <f t="shared" si="10"/>
        <v>0</v>
      </c>
      <c r="J100" s="1315">
        <f t="shared" si="10"/>
        <v>0</v>
      </c>
      <c r="K100" s="1422" t="e">
        <f t="shared" si="11"/>
        <v>#DIV/0!</v>
      </c>
    </row>
    <row r="101" spans="1:11" ht="18.75" customHeight="1">
      <c r="A101" s="1325" t="s">
        <v>573</v>
      </c>
      <c r="B101" s="1332" t="s">
        <v>2990</v>
      </c>
      <c r="C101" s="1333"/>
      <c r="D101" s="1333"/>
      <c r="E101" s="1421" t="e">
        <f t="shared" si="5"/>
        <v>#DIV/0!</v>
      </c>
      <c r="F101" s="1334"/>
      <c r="G101" s="1334"/>
      <c r="H101" s="1421" t="e">
        <f t="shared" si="9"/>
        <v>#DIV/0!</v>
      </c>
      <c r="I101" s="1314">
        <f t="shared" si="10"/>
        <v>0</v>
      </c>
      <c r="J101" s="1315">
        <f t="shared" si="10"/>
        <v>0</v>
      </c>
      <c r="K101" s="1422" t="e">
        <f t="shared" si="11"/>
        <v>#DIV/0!</v>
      </c>
    </row>
    <row r="102" spans="1:11" ht="28.5" customHeight="1">
      <c r="A102" s="1325" t="s">
        <v>2991</v>
      </c>
      <c r="B102" s="1332" t="s">
        <v>2992</v>
      </c>
      <c r="C102" s="1333"/>
      <c r="D102" s="1333"/>
      <c r="E102" s="1421" t="e">
        <f t="shared" si="5"/>
        <v>#DIV/0!</v>
      </c>
      <c r="F102" s="1334"/>
      <c r="G102" s="1334"/>
      <c r="H102" s="1421" t="e">
        <f t="shared" si="9"/>
        <v>#DIV/0!</v>
      </c>
      <c r="I102" s="1314">
        <f t="shared" si="10"/>
        <v>0</v>
      </c>
      <c r="J102" s="1315">
        <f t="shared" si="10"/>
        <v>0</v>
      </c>
      <c r="K102" s="1422" t="e">
        <f t="shared" si="11"/>
        <v>#DIV/0!</v>
      </c>
    </row>
    <row r="103" spans="1:11" ht="76.5">
      <c r="A103" s="1325" t="s">
        <v>2993</v>
      </c>
      <c r="B103" s="1332" t="s">
        <v>2994</v>
      </c>
      <c r="C103" s="1333"/>
      <c r="D103" s="1333"/>
      <c r="E103" s="1421" t="e">
        <f t="shared" si="5"/>
        <v>#DIV/0!</v>
      </c>
      <c r="F103" s="1334"/>
      <c r="G103" s="1334"/>
      <c r="H103" s="1421" t="e">
        <f t="shared" si="9"/>
        <v>#DIV/0!</v>
      </c>
      <c r="I103" s="1314">
        <f t="shared" si="10"/>
        <v>0</v>
      </c>
      <c r="J103" s="1315">
        <f t="shared" si="10"/>
        <v>0</v>
      </c>
      <c r="K103" s="1422" t="e">
        <f t="shared" si="11"/>
        <v>#DIV/0!</v>
      </c>
    </row>
    <row r="104" spans="1:11">
      <c r="A104" s="1329" t="s">
        <v>2995</v>
      </c>
      <c r="B104" s="1420"/>
      <c r="C104" s="1339">
        <f>SUM(C92:C103)</f>
        <v>0</v>
      </c>
      <c r="D104" s="1339">
        <f>SUM(D92:D103)</f>
        <v>0</v>
      </c>
      <c r="E104" s="1424" t="e">
        <f t="shared" si="5"/>
        <v>#DIV/0!</v>
      </c>
      <c r="F104" s="1339">
        <f>SUM(F92:F103)</f>
        <v>0</v>
      </c>
      <c r="G104" s="1339">
        <f>SUM(G92:G103)</f>
        <v>0</v>
      </c>
      <c r="H104" s="1424" t="e">
        <f t="shared" si="9"/>
        <v>#DIV/0!</v>
      </c>
      <c r="I104" s="1314">
        <f t="shared" si="10"/>
        <v>0</v>
      </c>
      <c r="J104" s="1315">
        <f t="shared" si="10"/>
        <v>0</v>
      </c>
      <c r="K104" s="1422" t="e">
        <f t="shared" si="11"/>
        <v>#DIV/0!</v>
      </c>
    </row>
    <row r="105" spans="1:11">
      <c r="A105" s="1368" t="s">
        <v>2996</v>
      </c>
      <c r="B105" s="1417"/>
      <c r="C105" s="1341">
        <f>SUM(C90+C104)</f>
        <v>36143</v>
      </c>
      <c r="D105" s="1341">
        <f>SUM(D90+D104)</f>
        <v>30845</v>
      </c>
      <c r="E105" s="1424">
        <f t="shared" si="5"/>
        <v>85.341559914782948</v>
      </c>
      <c r="F105" s="1341">
        <f>SUM(F90+F104)</f>
        <v>0</v>
      </c>
      <c r="G105" s="1341">
        <f>SUM(G90+G104)</f>
        <v>0</v>
      </c>
      <c r="H105" s="1424" t="e">
        <f t="shared" si="9"/>
        <v>#DIV/0!</v>
      </c>
      <c r="I105" s="1342">
        <f t="shared" si="10"/>
        <v>36143</v>
      </c>
      <c r="J105" s="1343">
        <f t="shared" si="10"/>
        <v>30845</v>
      </c>
      <c r="K105" s="1422">
        <f t="shared" si="11"/>
        <v>85.341559914782948</v>
      </c>
    </row>
    <row r="106" spans="1:11">
      <c r="A106" s="1860" t="s">
        <v>2997</v>
      </c>
      <c r="B106" s="1860"/>
      <c r="C106" s="1860"/>
      <c r="D106" s="1860"/>
      <c r="E106" s="1860"/>
      <c r="F106" s="1860"/>
      <c r="G106" s="1860"/>
      <c r="H106" s="1860"/>
      <c r="I106" s="1860"/>
      <c r="J106" s="1860"/>
    </row>
    <row r="107" spans="1:11">
      <c r="A107" s="1860" t="s">
        <v>1955</v>
      </c>
      <c r="B107" s="1860"/>
      <c r="C107" s="1860"/>
      <c r="D107" s="1860"/>
      <c r="E107" s="1860"/>
      <c r="F107" s="1860"/>
      <c r="G107" s="1860"/>
      <c r="H107" s="1860"/>
      <c r="I107" s="1860"/>
      <c r="J107" s="1860"/>
    </row>
    <row r="108" spans="1:11" ht="14.25">
      <c r="A108" s="213"/>
      <c r="B108" s="229"/>
      <c r="C108" s="229"/>
      <c r="D108" s="229"/>
      <c r="E108" s="229"/>
      <c r="F108" s="218"/>
      <c r="G108" s="218"/>
      <c r="H108" s="218"/>
      <c r="I108" s="1286"/>
      <c r="J108" s="218"/>
    </row>
  </sheetData>
  <mergeCells count="11">
    <mergeCell ref="A106:J106"/>
    <mergeCell ref="A107:J107"/>
    <mergeCell ref="I7:K7"/>
    <mergeCell ref="C2:D2"/>
    <mergeCell ref="A7:A8"/>
    <mergeCell ref="B7:B8"/>
    <mergeCell ref="C11:K11"/>
    <mergeCell ref="C7:E7"/>
    <mergeCell ref="F7:H7"/>
    <mergeCell ref="A90:B90"/>
    <mergeCell ref="C91:J91"/>
  </mergeCells>
  <phoneticPr fontId="94" type="noConversion"/>
  <pageMargins left="0.75" right="0.75" top="1" bottom="1" header="0.5" footer="0.5"/>
  <pageSetup paperSize="9" scale="5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93"/>
  <sheetViews>
    <sheetView topLeftCell="A55" workbookViewId="0">
      <selection activeCell="G8" sqref="G8"/>
    </sheetView>
  </sheetViews>
  <sheetFormatPr defaultColWidth="9.140625" defaultRowHeight="12.75"/>
  <cols>
    <col min="1" max="1" width="9.28515625" customWidth="1"/>
    <col min="2" max="2" width="39.42578125" customWidth="1"/>
    <col min="3" max="3" width="11.5703125" customWidth="1"/>
    <col min="4" max="4" width="9.28515625" customWidth="1"/>
    <col min="5" max="5" width="10.7109375" customWidth="1"/>
    <col min="6" max="6" width="7.7109375" customWidth="1"/>
    <col min="7" max="7" width="8.42578125" customWidth="1"/>
    <col min="8" max="8" width="10.42578125" customWidth="1"/>
    <col min="9" max="9" width="9.42578125" customWidth="1"/>
    <col min="10" max="10" width="8.85546875" customWidth="1"/>
    <col min="11" max="11" width="10.42578125" customWidth="1"/>
  </cols>
  <sheetData>
    <row r="1" spans="1:12" ht="15.75">
      <c r="A1" s="187"/>
      <c r="B1" s="188" t="s">
        <v>914</v>
      </c>
      <c r="C1" s="203" t="s">
        <v>691</v>
      </c>
      <c r="D1" s="221"/>
      <c r="E1" s="221"/>
      <c r="F1" s="221"/>
      <c r="G1" s="190"/>
      <c r="H1" s="190"/>
      <c r="I1" s="191"/>
      <c r="J1" s="222"/>
    </row>
    <row r="2" spans="1:12" ht="14.25">
      <c r="A2" s="187"/>
      <c r="B2" s="188" t="s">
        <v>916</v>
      </c>
      <c r="C2" s="223">
        <v>6113079</v>
      </c>
      <c r="D2" s="190"/>
      <c r="E2" s="190"/>
      <c r="F2" s="190"/>
      <c r="G2" s="190"/>
      <c r="H2" s="190"/>
      <c r="I2" s="191"/>
      <c r="J2" s="222"/>
    </row>
    <row r="3" spans="1:12">
      <c r="A3" s="187"/>
      <c r="B3" s="188"/>
      <c r="C3" s="354" t="s">
        <v>365</v>
      </c>
      <c r="D3" s="190"/>
      <c r="E3" s="190"/>
      <c r="F3" s="190"/>
      <c r="G3" s="190"/>
      <c r="H3" s="190"/>
      <c r="I3" s="191"/>
      <c r="J3" s="222"/>
    </row>
    <row r="4" spans="1:12" ht="14.25">
      <c r="A4" s="187"/>
      <c r="B4" s="188" t="s">
        <v>918</v>
      </c>
      <c r="C4" s="195" t="s">
        <v>904</v>
      </c>
      <c r="D4" s="196"/>
      <c r="E4" s="196"/>
      <c r="F4" s="196"/>
      <c r="G4" s="196"/>
      <c r="H4" s="196"/>
      <c r="I4" s="197"/>
      <c r="J4" s="222"/>
    </row>
    <row r="5" spans="1:12" ht="15.75">
      <c r="A5" s="187"/>
      <c r="B5" s="188" t="s">
        <v>692</v>
      </c>
      <c r="C5" s="224" t="s">
        <v>3050</v>
      </c>
      <c r="D5" s="225"/>
      <c r="E5" s="225"/>
      <c r="F5" s="225"/>
      <c r="G5" s="196"/>
      <c r="H5" s="196"/>
      <c r="I5" s="197"/>
      <c r="J5" s="222"/>
    </row>
    <row r="6" spans="1:12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2" ht="12.75" customHeight="1">
      <c r="A7" s="1769" t="s">
        <v>31</v>
      </c>
      <c r="B7" s="1769" t="s">
        <v>32</v>
      </c>
      <c r="C7" s="1899" t="s">
        <v>696</v>
      </c>
      <c r="D7" s="1900"/>
      <c r="E7" s="1901"/>
      <c r="F7" s="1899" t="s">
        <v>697</v>
      </c>
      <c r="G7" s="1900"/>
      <c r="H7" s="1901"/>
      <c r="I7" s="1907" t="s">
        <v>3906</v>
      </c>
      <c r="J7" s="1908"/>
      <c r="K7" s="1909"/>
    </row>
    <row r="8" spans="1:12" ht="45.75" customHeight="1" thickBot="1">
      <c r="A8" s="1815"/>
      <c r="B8" s="1815"/>
      <c r="C8" s="472" t="s">
        <v>1382</v>
      </c>
      <c r="D8" s="540" t="s">
        <v>372</v>
      </c>
      <c r="E8" s="486" t="s">
        <v>3941</v>
      </c>
      <c r="F8" s="472" t="s">
        <v>1382</v>
      </c>
      <c r="G8" s="540" t="s">
        <v>372</v>
      </c>
      <c r="H8" s="486" t="s">
        <v>3941</v>
      </c>
      <c r="I8" s="640" t="s">
        <v>1382</v>
      </c>
      <c r="J8" s="969" t="s">
        <v>372</v>
      </c>
      <c r="K8" s="641" t="s">
        <v>3941</v>
      </c>
    </row>
    <row r="9" spans="1:12" ht="13.5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6"/>
      <c r="K9" s="650"/>
    </row>
    <row r="10" spans="1:12">
      <c r="A10" s="312"/>
      <c r="B10" s="313"/>
      <c r="C10" s="791"/>
      <c r="D10" s="791"/>
      <c r="E10" s="791"/>
      <c r="F10" s="673"/>
      <c r="G10" s="673"/>
      <c r="H10" s="673"/>
      <c r="I10" s="648"/>
      <c r="J10" s="648"/>
      <c r="K10" s="650"/>
    </row>
    <row r="11" spans="1:12">
      <c r="A11" s="312"/>
      <c r="B11" s="763" t="s">
        <v>80</v>
      </c>
      <c r="C11" s="791"/>
      <c r="D11" s="791"/>
      <c r="E11" s="791"/>
      <c r="F11" s="673"/>
      <c r="G11" s="673"/>
      <c r="H11" s="673"/>
      <c r="I11" s="648"/>
      <c r="J11" s="648"/>
      <c r="K11" s="650"/>
    </row>
    <row r="12" spans="1:12">
      <c r="A12" s="312" t="s">
        <v>4242</v>
      </c>
      <c r="B12" s="313" t="s">
        <v>3051</v>
      </c>
      <c r="C12" s="646"/>
      <c r="D12" s="646"/>
      <c r="E12" s="675" t="e">
        <f>SUM(D12/C12*100)</f>
        <v>#DIV/0!</v>
      </c>
      <c r="F12" s="647">
        <v>258</v>
      </c>
      <c r="G12" s="647"/>
      <c r="H12" s="675">
        <f>SUM(G12/F12*100)</f>
        <v>0</v>
      </c>
      <c r="I12" s="648">
        <f t="shared" ref="I12:I42" si="0">C12+F12</f>
        <v>258</v>
      </c>
      <c r="J12" s="648">
        <f t="shared" ref="J12:J42" si="1">D12+G12</f>
        <v>0</v>
      </c>
      <c r="K12" s="677">
        <f>SUM(J12/I12*100)</f>
        <v>0</v>
      </c>
      <c r="L12" s="217"/>
    </row>
    <row r="13" spans="1:12" ht="25.5">
      <c r="A13" s="312" t="s">
        <v>1961</v>
      </c>
      <c r="B13" s="313" t="s">
        <v>2532</v>
      </c>
      <c r="C13" s="646"/>
      <c r="D13" s="646"/>
      <c r="E13" s="675" t="e">
        <f t="shared" ref="E13:E78" si="2">SUM(D13/C13*100)</f>
        <v>#DIV/0!</v>
      </c>
      <c r="F13" s="647">
        <v>292</v>
      </c>
      <c r="G13" s="647"/>
      <c r="H13" s="675">
        <f t="shared" ref="H13:H75" si="3">SUM(G13/F13*100)</f>
        <v>0</v>
      </c>
      <c r="I13" s="648">
        <f t="shared" si="0"/>
        <v>292</v>
      </c>
      <c r="J13" s="648">
        <f t="shared" si="1"/>
        <v>0</v>
      </c>
      <c r="K13" s="677">
        <f t="shared" ref="K13:K75" si="4">SUM(J13/I13*100)</f>
        <v>0</v>
      </c>
      <c r="L13" s="217"/>
    </row>
    <row r="14" spans="1:12" ht="25.5">
      <c r="A14" s="312" t="s">
        <v>849</v>
      </c>
      <c r="B14" s="313" t="s">
        <v>4272</v>
      </c>
      <c r="C14" s="646"/>
      <c r="D14" s="646"/>
      <c r="E14" s="675" t="e">
        <f t="shared" si="2"/>
        <v>#DIV/0!</v>
      </c>
      <c r="F14" s="647">
        <v>287</v>
      </c>
      <c r="G14" s="647"/>
      <c r="H14" s="675">
        <f t="shared" si="3"/>
        <v>0</v>
      </c>
      <c r="I14" s="648">
        <f t="shared" si="0"/>
        <v>287</v>
      </c>
      <c r="J14" s="648">
        <f t="shared" si="1"/>
        <v>0</v>
      </c>
      <c r="K14" s="677">
        <f t="shared" si="4"/>
        <v>0</v>
      </c>
      <c r="L14" s="217"/>
    </row>
    <row r="15" spans="1:12" ht="25.5">
      <c r="A15" s="312" t="s">
        <v>3052</v>
      </c>
      <c r="B15" s="313" t="s">
        <v>1101</v>
      </c>
      <c r="C15" s="646"/>
      <c r="D15" s="646"/>
      <c r="E15" s="675" t="e">
        <f t="shared" si="2"/>
        <v>#DIV/0!</v>
      </c>
      <c r="F15" s="647">
        <v>297</v>
      </c>
      <c r="G15" s="647"/>
      <c r="H15" s="675">
        <f t="shared" si="3"/>
        <v>0</v>
      </c>
      <c r="I15" s="648">
        <f t="shared" si="0"/>
        <v>297</v>
      </c>
      <c r="J15" s="648">
        <f t="shared" si="1"/>
        <v>0</v>
      </c>
      <c r="K15" s="677">
        <f t="shared" si="4"/>
        <v>0</v>
      </c>
      <c r="L15" s="217"/>
    </row>
    <row r="16" spans="1:12">
      <c r="A16" s="312" t="s">
        <v>4234</v>
      </c>
      <c r="B16" s="313" t="s">
        <v>3053</v>
      </c>
      <c r="C16" s="471"/>
      <c r="D16" s="471"/>
      <c r="E16" s="675" t="e">
        <f t="shared" si="2"/>
        <v>#DIV/0!</v>
      </c>
      <c r="F16" s="477">
        <v>290</v>
      </c>
      <c r="G16" s="477"/>
      <c r="H16" s="675">
        <f t="shared" si="3"/>
        <v>0</v>
      </c>
      <c r="I16" s="648">
        <f t="shared" si="0"/>
        <v>290</v>
      </c>
      <c r="J16" s="648">
        <f t="shared" si="1"/>
        <v>0</v>
      </c>
      <c r="K16" s="677">
        <f t="shared" si="4"/>
        <v>0</v>
      </c>
      <c r="L16" s="220"/>
    </row>
    <row r="17" spans="1:12" s="254" customFormat="1">
      <c r="A17" s="312" t="s">
        <v>1527</v>
      </c>
      <c r="B17" s="313" t="s">
        <v>1528</v>
      </c>
      <c r="C17" s="471"/>
      <c r="D17" s="471"/>
      <c r="E17" s="675" t="e">
        <f t="shared" si="2"/>
        <v>#DIV/0!</v>
      </c>
      <c r="F17" s="477">
        <v>13</v>
      </c>
      <c r="G17" s="477"/>
      <c r="H17" s="675">
        <f t="shared" si="3"/>
        <v>0</v>
      </c>
      <c r="I17" s="648">
        <f t="shared" si="0"/>
        <v>13</v>
      </c>
      <c r="J17" s="648">
        <f t="shared" si="1"/>
        <v>0</v>
      </c>
      <c r="K17" s="677">
        <f t="shared" si="4"/>
        <v>0</v>
      </c>
      <c r="L17" s="220"/>
    </row>
    <row r="18" spans="1:12">
      <c r="A18" s="312" t="s">
        <v>531</v>
      </c>
      <c r="B18" s="313" t="s">
        <v>532</v>
      </c>
      <c r="C18" s="471"/>
      <c r="D18" s="471"/>
      <c r="E18" s="675" t="e">
        <f t="shared" si="2"/>
        <v>#DIV/0!</v>
      </c>
      <c r="F18" s="477">
        <v>1208</v>
      </c>
      <c r="G18" s="477"/>
      <c r="H18" s="675">
        <f t="shared" si="3"/>
        <v>0</v>
      </c>
      <c r="I18" s="648">
        <f t="shared" si="0"/>
        <v>1208</v>
      </c>
      <c r="J18" s="648">
        <f t="shared" si="1"/>
        <v>0</v>
      </c>
      <c r="K18" s="677">
        <f t="shared" si="4"/>
        <v>0</v>
      </c>
      <c r="L18" s="220"/>
    </row>
    <row r="19" spans="1:12">
      <c r="A19" s="312" t="s">
        <v>536</v>
      </c>
      <c r="B19" s="313" t="s">
        <v>537</v>
      </c>
      <c r="C19" s="471"/>
      <c r="D19" s="471"/>
      <c r="E19" s="675" t="e">
        <f t="shared" si="2"/>
        <v>#DIV/0!</v>
      </c>
      <c r="F19" s="477">
        <v>284</v>
      </c>
      <c r="G19" s="477"/>
      <c r="H19" s="675">
        <f t="shared" si="3"/>
        <v>0</v>
      </c>
      <c r="I19" s="648">
        <f t="shared" si="0"/>
        <v>284</v>
      </c>
      <c r="J19" s="648">
        <f t="shared" si="1"/>
        <v>0</v>
      </c>
      <c r="K19" s="677">
        <f t="shared" si="4"/>
        <v>0</v>
      </c>
      <c r="L19" s="220"/>
    </row>
    <row r="20" spans="1:12" ht="25.5">
      <c r="A20" s="312" t="s">
        <v>2585</v>
      </c>
      <c r="B20" s="737" t="s">
        <v>1982</v>
      </c>
      <c r="C20" s="471"/>
      <c r="D20" s="471"/>
      <c r="E20" s="675" t="e">
        <f t="shared" si="2"/>
        <v>#DIV/0!</v>
      </c>
      <c r="F20" s="477">
        <v>1</v>
      </c>
      <c r="G20" s="477"/>
      <c r="H20" s="675">
        <f t="shared" si="3"/>
        <v>0</v>
      </c>
      <c r="I20" s="648">
        <f t="shared" si="0"/>
        <v>1</v>
      </c>
      <c r="J20" s="648">
        <f t="shared" si="1"/>
        <v>0</v>
      </c>
      <c r="K20" s="677">
        <f t="shared" si="4"/>
        <v>0</v>
      </c>
      <c r="L20" s="220"/>
    </row>
    <row r="21" spans="1:12">
      <c r="A21" s="312" t="s">
        <v>807</v>
      </c>
      <c r="B21" s="737" t="s">
        <v>808</v>
      </c>
      <c r="C21" s="471"/>
      <c r="D21" s="471"/>
      <c r="E21" s="675" t="e">
        <f t="shared" si="2"/>
        <v>#DIV/0!</v>
      </c>
      <c r="F21" s="477">
        <v>705</v>
      </c>
      <c r="G21" s="477"/>
      <c r="H21" s="675">
        <f t="shared" si="3"/>
        <v>0</v>
      </c>
      <c r="I21" s="648">
        <f t="shared" si="0"/>
        <v>705</v>
      </c>
      <c r="J21" s="648">
        <f t="shared" si="1"/>
        <v>0</v>
      </c>
      <c r="K21" s="677">
        <f t="shared" si="4"/>
        <v>0</v>
      </c>
      <c r="L21" s="220"/>
    </row>
    <row r="22" spans="1:12" ht="25.5">
      <c r="A22" s="312" t="s">
        <v>538</v>
      </c>
      <c r="B22" s="313" t="s">
        <v>3005</v>
      </c>
      <c r="C22" s="471"/>
      <c r="D22" s="471"/>
      <c r="E22" s="675" t="e">
        <f t="shared" si="2"/>
        <v>#DIV/0!</v>
      </c>
      <c r="F22" s="477">
        <v>176</v>
      </c>
      <c r="G22" s="477"/>
      <c r="H22" s="675">
        <f t="shared" si="3"/>
        <v>0</v>
      </c>
      <c r="I22" s="648">
        <f t="shared" si="0"/>
        <v>176</v>
      </c>
      <c r="J22" s="648">
        <f t="shared" si="1"/>
        <v>0</v>
      </c>
      <c r="K22" s="677">
        <f t="shared" si="4"/>
        <v>0</v>
      </c>
      <c r="L22" s="220"/>
    </row>
    <row r="23" spans="1:12">
      <c r="A23" s="312" t="s">
        <v>3067</v>
      </c>
      <c r="B23" s="313" t="s">
        <v>2587</v>
      </c>
      <c r="C23" s="471"/>
      <c r="D23" s="471"/>
      <c r="E23" s="675" t="e">
        <f t="shared" si="2"/>
        <v>#DIV/0!</v>
      </c>
      <c r="F23" s="477">
        <v>3111</v>
      </c>
      <c r="G23" s="477"/>
      <c r="H23" s="675">
        <f t="shared" si="3"/>
        <v>0</v>
      </c>
      <c r="I23" s="648">
        <f t="shared" si="0"/>
        <v>3111</v>
      </c>
      <c r="J23" s="648">
        <f t="shared" si="1"/>
        <v>0</v>
      </c>
      <c r="K23" s="677">
        <f t="shared" si="4"/>
        <v>0</v>
      </c>
      <c r="L23" s="220"/>
    </row>
    <row r="24" spans="1:12">
      <c r="A24" s="312" t="s">
        <v>3564</v>
      </c>
      <c r="B24" s="313" t="s">
        <v>3565</v>
      </c>
      <c r="C24" s="471"/>
      <c r="D24" s="471"/>
      <c r="E24" s="675" t="e">
        <f t="shared" si="2"/>
        <v>#DIV/0!</v>
      </c>
      <c r="F24" s="477">
        <v>62</v>
      </c>
      <c r="G24" s="477"/>
      <c r="H24" s="675">
        <f t="shared" si="3"/>
        <v>0</v>
      </c>
      <c r="I24" s="648">
        <f t="shared" si="0"/>
        <v>62</v>
      </c>
      <c r="J24" s="648">
        <f t="shared" si="1"/>
        <v>0</v>
      </c>
      <c r="K24" s="677">
        <f t="shared" si="4"/>
        <v>0</v>
      </c>
      <c r="L24" s="220"/>
    </row>
    <row r="25" spans="1:12" ht="25.5">
      <c r="A25" s="312" t="s">
        <v>1854</v>
      </c>
      <c r="B25" s="313" t="s">
        <v>4525</v>
      </c>
      <c r="C25" s="471"/>
      <c r="D25" s="471"/>
      <c r="E25" s="675" t="e">
        <f t="shared" si="2"/>
        <v>#DIV/0!</v>
      </c>
      <c r="F25" s="477">
        <v>54</v>
      </c>
      <c r="G25" s="477"/>
      <c r="H25" s="675">
        <f t="shared" si="3"/>
        <v>0</v>
      </c>
      <c r="I25" s="648">
        <f t="shared" si="0"/>
        <v>54</v>
      </c>
      <c r="J25" s="648">
        <f t="shared" si="1"/>
        <v>0</v>
      </c>
      <c r="K25" s="677">
        <f t="shared" si="4"/>
        <v>0</v>
      </c>
      <c r="L25" s="220"/>
    </row>
    <row r="26" spans="1:12">
      <c r="A26" s="312" t="s">
        <v>1856</v>
      </c>
      <c r="B26" s="313" t="s">
        <v>2296</v>
      </c>
      <c r="C26" s="471"/>
      <c r="D26" s="471"/>
      <c r="E26" s="675" t="e">
        <f t="shared" si="2"/>
        <v>#DIV/0!</v>
      </c>
      <c r="F26" s="477">
        <v>179</v>
      </c>
      <c r="G26" s="477"/>
      <c r="H26" s="675">
        <f t="shared" si="3"/>
        <v>0</v>
      </c>
      <c r="I26" s="648">
        <f t="shared" si="0"/>
        <v>179</v>
      </c>
      <c r="J26" s="648">
        <f t="shared" si="1"/>
        <v>0</v>
      </c>
      <c r="K26" s="677">
        <f t="shared" si="4"/>
        <v>0</v>
      </c>
      <c r="L26" s="220"/>
    </row>
    <row r="27" spans="1:12">
      <c r="A27" s="312" t="s">
        <v>3568</v>
      </c>
      <c r="B27" s="313" t="s">
        <v>3054</v>
      </c>
      <c r="C27" s="471"/>
      <c r="D27" s="471"/>
      <c r="E27" s="675" t="e">
        <f t="shared" si="2"/>
        <v>#DIV/0!</v>
      </c>
      <c r="F27" s="477">
        <v>16</v>
      </c>
      <c r="G27" s="477"/>
      <c r="H27" s="675">
        <f t="shared" si="3"/>
        <v>0</v>
      </c>
      <c r="I27" s="648">
        <f t="shared" si="0"/>
        <v>16</v>
      </c>
      <c r="J27" s="648">
        <f t="shared" si="1"/>
        <v>0</v>
      </c>
      <c r="K27" s="677">
        <f t="shared" si="4"/>
        <v>0</v>
      </c>
      <c r="L27" s="220"/>
    </row>
    <row r="28" spans="1:12">
      <c r="A28" s="312" t="s">
        <v>3056</v>
      </c>
      <c r="B28" s="313" t="s">
        <v>3057</v>
      </c>
      <c r="C28" s="471"/>
      <c r="D28" s="471"/>
      <c r="E28" s="675" t="e">
        <f t="shared" si="2"/>
        <v>#DIV/0!</v>
      </c>
      <c r="F28" s="477">
        <v>2</v>
      </c>
      <c r="G28" s="477"/>
      <c r="H28" s="675">
        <f t="shared" si="3"/>
        <v>0</v>
      </c>
      <c r="I28" s="648">
        <f t="shared" si="0"/>
        <v>2</v>
      </c>
      <c r="J28" s="648">
        <f t="shared" si="1"/>
        <v>0</v>
      </c>
      <c r="K28" s="677">
        <f t="shared" si="4"/>
        <v>0</v>
      </c>
      <c r="L28" s="220"/>
    </row>
    <row r="29" spans="1:12" ht="25.5">
      <c r="A29" s="312" t="s">
        <v>3058</v>
      </c>
      <c r="B29" s="313" t="s">
        <v>3059</v>
      </c>
      <c r="C29" s="471"/>
      <c r="D29" s="471"/>
      <c r="E29" s="675" t="e">
        <f t="shared" si="2"/>
        <v>#DIV/0!</v>
      </c>
      <c r="F29" s="477">
        <v>642</v>
      </c>
      <c r="G29" s="477"/>
      <c r="H29" s="675">
        <f t="shared" si="3"/>
        <v>0</v>
      </c>
      <c r="I29" s="648">
        <f t="shared" si="0"/>
        <v>642</v>
      </c>
      <c r="J29" s="648">
        <f t="shared" si="1"/>
        <v>0</v>
      </c>
      <c r="K29" s="677">
        <f t="shared" si="4"/>
        <v>0</v>
      </c>
      <c r="L29" s="220"/>
    </row>
    <row r="30" spans="1:12" ht="25.5">
      <c r="A30" s="312" t="s">
        <v>2817</v>
      </c>
      <c r="B30" s="313" t="s">
        <v>1323</v>
      </c>
      <c r="C30" s="471"/>
      <c r="D30" s="471"/>
      <c r="E30" s="675" t="e">
        <f t="shared" si="2"/>
        <v>#DIV/0!</v>
      </c>
      <c r="F30" s="477">
        <v>131</v>
      </c>
      <c r="G30" s="477"/>
      <c r="H30" s="675">
        <f t="shared" si="3"/>
        <v>0</v>
      </c>
      <c r="I30" s="648">
        <f t="shared" si="0"/>
        <v>131</v>
      </c>
      <c r="J30" s="648">
        <f t="shared" si="1"/>
        <v>0</v>
      </c>
      <c r="K30" s="677">
        <f t="shared" si="4"/>
        <v>0</v>
      </c>
      <c r="L30" s="220"/>
    </row>
    <row r="31" spans="1:12" ht="25.5">
      <c r="A31" s="312" t="s">
        <v>4169</v>
      </c>
      <c r="B31" s="313" t="s">
        <v>3060</v>
      </c>
      <c r="C31" s="471"/>
      <c r="D31" s="471"/>
      <c r="E31" s="675" t="e">
        <f t="shared" si="2"/>
        <v>#DIV/0!</v>
      </c>
      <c r="F31" s="477">
        <v>186</v>
      </c>
      <c r="G31" s="477"/>
      <c r="H31" s="675">
        <f t="shared" si="3"/>
        <v>0</v>
      </c>
      <c r="I31" s="648">
        <f t="shared" si="0"/>
        <v>186</v>
      </c>
      <c r="J31" s="648">
        <f t="shared" si="1"/>
        <v>0</v>
      </c>
      <c r="K31" s="677">
        <f t="shared" si="4"/>
        <v>0</v>
      </c>
      <c r="L31" s="220"/>
    </row>
    <row r="32" spans="1:12" ht="25.5">
      <c r="A32" s="312" t="s">
        <v>4175</v>
      </c>
      <c r="B32" s="313" t="s">
        <v>1325</v>
      </c>
      <c r="C32" s="471"/>
      <c r="D32" s="471"/>
      <c r="E32" s="675" t="e">
        <f t="shared" si="2"/>
        <v>#DIV/0!</v>
      </c>
      <c r="F32" s="477">
        <v>183</v>
      </c>
      <c r="G32" s="477"/>
      <c r="H32" s="675">
        <f t="shared" si="3"/>
        <v>0</v>
      </c>
      <c r="I32" s="648">
        <f t="shared" si="0"/>
        <v>183</v>
      </c>
      <c r="J32" s="648">
        <f t="shared" si="1"/>
        <v>0</v>
      </c>
      <c r="K32" s="677">
        <f t="shared" si="4"/>
        <v>0</v>
      </c>
      <c r="L32" s="220"/>
    </row>
    <row r="33" spans="1:12">
      <c r="A33" s="312" t="s">
        <v>716</v>
      </c>
      <c r="B33" s="313" t="s">
        <v>717</v>
      </c>
      <c r="C33" s="471"/>
      <c r="D33" s="471"/>
      <c r="E33" s="675" t="e">
        <f t="shared" si="2"/>
        <v>#DIV/0!</v>
      </c>
      <c r="F33" s="477">
        <v>1135</v>
      </c>
      <c r="G33" s="477"/>
      <c r="H33" s="675">
        <f t="shared" si="3"/>
        <v>0</v>
      </c>
      <c r="I33" s="648">
        <f t="shared" si="0"/>
        <v>1135</v>
      </c>
      <c r="J33" s="648">
        <f t="shared" si="1"/>
        <v>0</v>
      </c>
      <c r="K33" s="677">
        <f t="shared" si="4"/>
        <v>0</v>
      </c>
      <c r="L33" s="220"/>
    </row>
    <row r="34" spans="1:12">
      <c r="A34" s="312" t="s">
        <v>2820</v>
      </c>
      <c r="B34" s="313" t="s">
        <v>2643</v>
      </c>
      <c r="C34" s="471"/>
      <c r="D34" s="471"/>
      <c r="E34" s="675" t="e">
        <f t="shared" si="2"/>
        <v>#DIV/0!</v>
      </c>
      <c r="F34" s="477">
        <v>1060</v>
      </c>
      <c r="G34" s="477"/>
      <c r="H34" s="675">
        <f t="shared" si="3"/>
        <v>0</v>
      </c>
      <c r="I34" s="648">
        <f t="shared" si="0"/>
        <v>1060</v>
      </c>
      <c r="J34" s="648">
        <f t="shared" si="1"/>
        <v>0</v>
      </c>
      <c r="K34" s="677">
        <f t="shared" si="4"/>
        <v>0</v>
      </c>
      <c r="L34" s="220"/>
    </row>
    <row r="35" spans="1:12">
      <c r="A35" s="312" t="s">
        <v>1525</v>
      </c>
      <c r="B35" s="313" t="s">
        <v>3061</v>
      </c>
      <c r="C35" s="471"/>
      <c r="D35" s="471"/>
      <c r="E35" s="675" t="e">
        <f t="shared" si="2"/>
        <v>#DIV/0!</v>
      </c>
      <c r="F35" s="477">
        <v>348</v>
      </c>
      <c r="G35" s="477"/>
      <c r="H35" s="675">
        <f t="shared" si="3"/>
        <v>0</v>
      </c>
      <c r="I35" s="648">
        <f t="shared" si="0"/>
        <v>348</v>
      </c>
      <c r="J35" s="648">
        <f t="shared" si="1"/>
        <v>0</v>
      </c>
      <c r="K35" s="677">
        <f t="shared" si="4"/>
        <v>0</v>
      </c>
      <c r="L35" s="220"/>
    </row>
    <row r="36" spans="1:12" ht="25.5">
      <c r="A36" s="312" t="s">
        <v>3694</v>
      </c>
      <c r="B36" s="313" t="s">
        <v>3062</v>
      </c>
      <c r="C36" s="471"/>
      <c r="D36" s="471"/>
      <c r="E36" s="675" t="e">
        <f t="shared" si="2"/>
        <v>#DIV/0!</v>
      </c>
      <c r="F36" s="477">
        <v>76</v>
      </c>
      <c r="G36" s="477"/>
      <c r="H36" s="675">
        <f t="shared" si="3"/>
        <v>0</v>
      </c>
      <c r="I36" s="648">
        <f t="shared" si="0"/>
        <v>76</v>
      </c>
      <c r="J36" s="648">
        <f t="shared" si="1"/>
        <v>0</v>
      </c>
      <c r="K36" s="677">
        <f t="shared" si="4"/>
        <v>0</v>
      </c>
      <c r="L36" s="220"/>
    </row>
    <row r="37" spans="1:12">
      <c r="A37" s="312" t="s">
        <v>4558</v>
      </c>
      <c r="B37" s="313" t="s">
        <v>1533</v>
      </c>
      <c r="C37" s="471"/>
      <c r="D37" s="471"/>
      <c r="E37" s="675" t="e">
        <f t="shared" si="2"/>
        <v>#DIV/0!</v>
      </c>
      <c r="F37" s="477">
        <v>6441</v>
      </c>
      <c r="G37" s="477"/>
      <c r="H37" s="675">
        <f t="shared" si="3"/>
        <v>0</v>
      </c>
      <c r="I37" s="648">
        <f t="shared" si="0"/>
        <v>6441</v>
      </c>
      <c r="J37" s="648">
        <f t="shared" si="1"/>
        <v>0</v>
      </c>
      <c r="K37" s="677">
        <f t="shared" si="4"/>
        <v>0</v>
      </c>
      <c r="L37" s="220"/>
    </row>
    <row r="38" spans="1:12">
      <c r="A38" s="312" t="s">
        <v>3063</v>
      </c>
      <c r="B38" s="313" t="s">
        <v>3064</v>
      </c>
      <c r="C38" s="471"/>
      <c r="D38" s="471"/>
      <c r="E38" s="675" t="e">
        <f t="shared" si="2"/>
        <v>#DIV/0!</v>
      </c>
      <c r="F38" s="477">
        <v>121</v>
      </c>
      <c r="G38" s="477"/>
      <c r="H38" s="675">
        <f t="shared" si="3"/>
        <v>0</v>
      </c>
      <c r="I38" s="648">
        <f t="shared" si="0"/>
        <v>121</v>
      </c>
      <c r="J38" s="648">
        <f t="shared" si="1"/>
        <v>0</v>
      </c>
      <c r="K38" s="677">
        <f t="shared" si="4"/>
        <v>0</v>
      </c>
      <c r="L38" s="220"/>
    </row>
    <row r="39" spans="1:12">
      <c r="A39" s="312" t="s">
        <v>2824</v>
      </c>
      <c r="B39" s="313" t="s">
        <v>2825</v>
      </c>
      <c r="C39" s="471"/>
      <c r="D39" s="471"/>
      <c r="E39" s="675" t="e">
        <f t="shared" si="2"/>
        <v>#DIV/0!</v>
      </c>
      <c r="F39" s="477">
        <v>4</v>
      </c>
      <c r="G39" s="477"/>
      <c r="H39" s="675">
        <f t="shared" si="3"/>
        <v>0</v>
      </c>
      <c r="I39" s="648">
        <f t="shared" si="0"/>
        <v>4</v>
      </c>
      <c r="J39" s="648">
        <f t="shared" si="1"/>
        <v>0</v>
      </c>
      <c r="K39" s="677">
        <f t="shared" si="4"/>
        <v>0</v>
      </c>
      <c r="L39" s="220"/>
    </row>
    <row r="40" spans="1:12" ht="25.5">
      <c r="A40" s="312" t="s">
        <v>4178</v>
      </c>
      <c r="B40" s="313" t="s">
        <v>1967</v>
      </c>
      <c r="C40" s="471"/>
      <c r="D40" s="471"/>
      <c r="E40" s="675" t="e">
        <f t="shared" si="2"/>
        <v>#DIV/0!</v>
      </c>
      <c r="F40" s="477">
        <v>16</v>
      </c>
      <c r="G40" s="477"/>
      <c r="H40" s="675">
        <f t="shared" si="3"/>
        <v>0</v>
      </c>
      <c r="I40" s="648">
        <f t="shared" si="0"/>
        <v>16</v>
      </c>
      <c r="J40" s="648">
        <f t="shared" si="1"/>
        <v>0</v>
      </c>
      <c r="K40" s="677">
        <f t="shared" si="4"/>
        <v>0</v>
      </c>
      <c r="L40" s="220"/>
    </row>
    <row r="41" spans="1:12" ht="25.5">
      <c r="A41" s="312" t="s">
        <v>4184</v>
      </c>
      <c r="B41" s="313" t="s">
        <v>1969</v>
      </c>
      <c r="C41" s="471"/>
      <c r="D41" s="471"/>
      <c r="E41" s="675" t="e">
        <f t="shared" si="2"/>
        <v>#DIV/0!</v>
      </c>
      <c r="F41" s="477">
        <v>1366</v>
      </c>
      <c r="G41" s="477"/>
      <c r="H41" s="675">
        <f t="shared" si="3"/>
        <v>0</v>
      </c>
      <c r="I41" s="648">
        <f t="shared" si="0"/>
        <v>1366</v>
      </c>
      <c r="J41" s="648">
        <f t="shared" si="1"/>
        <v>0</v>
      </c>
      <c r="K41" s="677">
        <f t="shared" si="4"/>
        <v>0</v>
      </c>
      <c r="L41" s="220"/>
    </row>
    <row r="42" spans="1:12" ht="25.5">
      <c r="A42" s="312" t="s">
        <v>4186</v>
      </c>
      <c r="B42" s="313" t="s">
        <v>4187</v>
      </c>
      <c r="C42" s="471"/>
      <c r="D42" s="471"/>
      <c r="E42" s="675" t="e">
        <f t="shared" si="2"/>
        <v>#DIV/0!</v>
      </c>
      <c r="F42" s="477">
        <v>1324</v>
      </c>
      <c r="G42" s="477"/>
      <c r="H42" s="675">
        <f t="shared" si="3"/>
        <v>0</v>
      </c>
      <c r="I42" s="648">
        <f t="shared" si="0"/>
        <v>1324</v>
      </c>
      <c r="J42" s="648">
        <f t="shared" si="1"/>
        <v>0</v>
      </c>
      <c r="K42" s="677">
        <f t="shared" si="4"/>
        <v>0</v>
      </c>
      <c r="L42" s="220"/>
    </row>
    <row r="43" spans="1:12">
      <c r="A43" s="312" t="s">
        <v>4188</v>
      </c>
      <c r="B43" s="737" t="s">
        <v>4642</v>
      </c>
      <c r="C43" s="646"/>
      <c r="D43" s="471"/>
      <c r="E43" s="675" t="e">
        <f t="shared" si="2"/>
        <v>#DIV/0!</v>
      </c>
      <c r="F43" s="477">
        <v>107</v>
      </c>
      <c r="G43" s="477"/>
      <c r="H43" s="675">
        <f t="shared" si="3"/>
        <v>0</v>
      </c>
      <c r="I43" s="648">
        <f t="shared" ref="I43:I73" si="5">C43+F43</f>
        <v>107</v>
      </c>
      <c r="J43" s="648">
        <f t="shared" ref="J43:J73" si="6">D43+G43</f>
        <v>0</v>
      </c>
      <c r="K43" s="677">
        <f t="shared" si="4"/>
        <v>0</v>
      </c>
      <c r="L43" s="220"/>
    </row>
    <row r="44" spans="1:12" ht="25.5">
      <c r="A44" s="312" t="s">
        <v>1649</v>
      </c>
      <c r="B44" s="313" t="s">
        <v>524</v>
      </c>
      <c r="C44" s="646"/>
      <c r="D44" s="471"/>
      <c r="E44" s="675" t="e">
        <f t="shared" si="2"/>
        <v>#DIV/0!</v>
      </c>
      <c r="F44" s="477">
        <v>3895</v>
      </c>
      <c r="G44" s="477"/>
      <c r="H44" s="675">
        <f t="shared" si="3"/>
        <v>0</v>
      </c>
      <c r="I44" s="648">
        <f t="shared" si="5"/>
        <v>3895</v>
      </c>
      <c r="J44" s="648">
        <f t="shared" si="6"/>
        <v>0</v>
      </c>
      <c r="K44" s="677">
        <f t="shared" si="4"/>
        <v>0</v>
      </c>
      <c r="L44" s="220"/>
    </row>
    <row r="45" spans="1:12" ht="25.5">
      <c r="A45" s="312" t="s">
        <v>525</v>
      </c>
      <c r="B45" s="313" t="s">
        <v>526</v>
      </c>
      <c r="C45" s="646"/>
      <c r="D45" s="471"/>
      <c r="E45" s="675" t="e">
        <f t="shared" si="2"/>
        <v>#DIV/0!</v>
      </c>
      <c r="F45" s="477">
        <v>3958</v>
      </c>
      <c r="G45" s="477"/>
      <c r="H45" s="675">
        <f t="shared" si="3"/>
        <v>0</v>
      </c>
      <c r="I45" s="648">
        <f t="shared" si="5"/>
        <v>3958</v>
      </c>
      <c r="J45" s="648">
        <f t="shared" si="6"/>
        <v>0</v>
      </c>
      <c r="K45" s="677">
        <f t="shared" si="4"/>
        <v>0</v>
      </c>
      <c r="L45" s="220"/>
    </row>
    <row r="46" spans="1:12" ht="38.25">
      <c r="A46" s="312" t="s">
        <v>527</v>
      </c>
      <c r="B46" s="313" t="s">
        <v>528</v>
      </c>
      <c r="C46" s="646"/>
      <c r="D46" s="471"/>
      <c r="E46" s="675" t="e">
        <f t="shared" si="2"/>
        <v>#DIV/0!</v>
      </c>
      <c r="F46" s="477">
        <v>4524</v>
      </c>
      <c r="G46" s="477"/>
      <c r="H46" s="675">
        <f t="shared" si="3"/>
        <v>0</v>
      </c>
      <c r="I46" s="648">
        <f t="shared" si="5"/>
        <v>4524</v>
      </c>
      <c r="J46" s="648">
        <f t="shared" si="6"/>
        <v>0</v>
      </c>
      <c r="K46" s="677">
        <f t="shared" si="4"/>
        <v>0</v>
      </c>
      <c r="L46" s="220"/>
    </row>
    <row r="47" spans="1:12" ht="25.5">
      <c r="A47" s="312" t="s">
        <v>4190</v>
      </c>
      <c r="B47" s="313" t="s">
        <v>1976</v>
      </c>
      <c r="C47" s="646"/>
      <c r="D47" s="471"/>
      <c r="E47" s="675" t="e">
        <f t="shared" si="2"/>
        <v>#DIV/0!</v>
      </c>
      <c r="F47" s="477">
        <v>244</v>
      </c>
      <c r="G47" s="477"/>
      <c r="H47" s="675">
        <f t="shared" si="3"/>
        <v>0</v>
      </c>
      <c r="I47" s="648">
        <f t="shared" si="5"/>
        <v>244</v>
      </c>
      <c r="J47" s="648">
        <f t="shared" si="6"/>
        <v>0</v>
      </c>
      <c r="K47" s="677">
        <f t="shared" si="4"/>
        <v>0</v>
      </c>
      <c r="L47" s="220"/>
    </row>
    <row r="48" spans="1:12" ht="25.5">
      <c r="A48" s="312" t="s">
        <v>4194</v>
      </c>
      <c r="B48" s="313" t="s">
        <v>4281</v>
      </c>
      <c r="C48" s="471"/>
      <c r="D48" s="471"/>
      <c r="E48" s="675" t="e">
        <f t="shared" si="2"/>
        <v>#DIV/0!</v>
      </c>
      <c r="F48" s="477">
        <v>254</v>
      </c>
      <c r="G48" s="477"/>
      <c r="H48" s="675">
        <f t="shared" si="3"/>
        <v>0</v>
      </c>
      <c r="I48" s="648">
        <f t="shared" si="5"/>
        <v>254</v>
      </c>
      <c r="J48" s="648">
        <f t="shared" si="6"/>
        <v>0</v>
      </c>
      <c r="K48" s="677">
        <f t="shared" si="4"/>
        <v>0</v>
      </c>
      <c r="L48" s="220"/>
    </row>
    <row r="49" spans="1:12" ht="25.5">
      <c r="A49" s="312" t="s">
        <v>3065</v>
      </c>
      <c r="B49" s="313" t="s">
        <v>3066</v>
      </c>
      <c r="C49" s="471"/>
      <c r="D49" s="471"/>
      <c r="E49" s="675" t="e">
        <f t="shared" si="2"/>
        <v>#DIV/0!</v>
      </c>
      <c r="F49" s="477">
        <v>19</v>
      </c>
      <c r="G49" s="477"/>
      <c r="H49" s="675">
        <f t="shared" si="3"/>
        <v>0</v>
      </c>
      <c r="I49" s="648">
        <f t="shared" si="5"/>
        <v>19</v>
      </c>
      <c r="J49" s="648">
        <f t="shared" si="6"/>
        <v>0</v>
      </c>
      <c r="K49" s="677">
        <f t="shared" si="4"/>
        <v>0</v>
      </c>
      <c r="L49" s="220"/>
    </row>
    <row r="50" spans="1:12" ht="25.5">
      <c r="A50" s="483" t="s">
        <v>529</v>
      </c>
      <c r="B50" s="740" t="s">
        <v>2652</v>
      </c>
      <c r="C50" s="471"/>
      <c r="D50" s="471"/>
      <c r="E50" s="675" t="e">
        <f t="shared" si="2"/>
        <v>#DIV/0!</v>
      </c>
      <c r="F50" s="477">
        <v>202</v>
      </c>
      <c r="G50" s="477"/>
      <c r="H50" s="675">
        <f t="shared" si="3"/>
        <v>0</v>
      </c>
      <c r="I50" s="648">
        <f t="shared" si="5"/>
        <v>202</v>
      </c>
      <c r="J50" s="648">
        <f t="shared" si="6"/>
        <v>0</v>
      </c>
      <c r="K50" s="677">
        <f t="shared" si="4"/>
        <v>0</v>
      </c>
      <c r="L50" s="220"/>
    </row>
    <row r="51" spans="1:12">
      <c r="A51" s="312" t="s">
        <v>4197</v>
      </c>
      <c r="B51" s="740" t="s">
        <v>3643</v>
      </c>
      <c r="C51" s="471"/>
      <c r="D51" s="471"/>
      <c r="E51" s="675" t="e">
        <f t="shared" si="2"/>
        <v>#DIV/0!</v>
      </c>
      <c r="F51" s="477">
        <v>1</v>
      </c>
      <c r="G51" s="477"/>
      <c r="H51" s="675">
        <f t="shared" si="3"/>
        <v>0</v>
      </c>
      <c r="I51" s="648">
        <f t="shared" si="5"/>
        <v>1</v>
      </c>
      <c r="J51" s="648">
        <f t="shared" si="6"/>
        <v>0</v>
      </c>
      <c r="K51" s="677">
        <f t="shared" si="4"/>
        <v>0</v>
      </c>
      <c r="L51" s="220"/>
    </row>
    <row r="52" spans="1:12">
      <c r="A52" s="312" t="s">
        <v>721</v>
      </c>
      <c r="B52" s="740" t="s">
        <v>3644</v>
      </c>
      <c r="C52" s="471"/>
      <c r="D52" s="471"/>
      <c r="E52" s="675" t="e">
        <f t="shared" si="2"/>
        <v>#DIV/0!</v>
      </c>
      <c r="F52" s="477">
        <v>466</v>
      </c>
      <c r="G52" s="477"/>
      <c r="H52" s="675">
        <f t="shared" si="3"/>
        <v>0</v>
      </c>
      <c r="I52" s="648">
        <f t="shared" si="5"/>
        <v>466</v>
      </c>
      <c r="J52" s="648">
        <f t="shared" si="6"/>
        <v>0</v>
      </c>
      <c r="K52" s="677">
        <f t="shared" si="4"/>
        <v>0</v>
      </c>
      <c r="L52" s="220"/>
    </row>
    <row r="53" spans="1:12" ht="25.5">
      <c r="A53" s="312" t="s">
        <v>4201</v>
      </c>
      <c r="B53" s="740" t="s">
        <v>3645</v>
      </c>
      <c r="C53" s="471"/>
      <c r="D53" s="471"/>
      <c r="E53" s="675" t="e">
        <f t="shared" si="2"/>
        <v>#DIV/0!</v>
      </c>
      <c r="F53" s="477">
        <v>3838</v>
      </c>
      <c r="G53" s="477"/>
      <c r="H53" s="675">
        <f t="shared" si="3"/>
        <v>0</v>
      </c>
      <c r="I53" s="648">
        <f t="shared" si="5"/>
        <v>3838</v>
      </c>
      <c r="J53" s="648">
        <f t="shared" si="6"/>
        <v>0</v>
      </c>
      <c r="K53" s="677">
        <f t="shared" si="4"/>
        <v>0</v>
      </c>
      <c r="L53" s="220"/>
    </row>
    <row r="54" spans="1:12" ht="25.5">
      <c r="A54" s="312" t="s">
        <v>725</v>
      </c>
      <c r="B54" s="313" t="s">
        <v>3117</v>
      </c>
      <c r="C54" s="471"/>
      <c r="D54" s="471"/>
      <c r="E54" s="675" t="e">
        <f t="shared" si="2"/>
        <v>#DIV/0!</v>
      </c>
      <c r="F54" s="477">
        <v>2</v>
      </c>
      <c r="G54" s="477"/>
      <c r="H54" s="675">
        <f t="shared" si="3"/>
        <v>0</v>
      </c>
      <c r="I54" s="648">
        <f t="shared" si="5"/>
        <v>2</v>
      </c>
      <c r="J54" s="648">
        <f t="shared" si="6"/>
        <v>0</v>
      </c>
      <c r="K54" s="677">
        <f t="shared" si="4"/>
        <v>0</v>
      </c>
      <c r="L54" s="220"/>
    </row>
    <row r="55" spans="1:12" ht="25.5">
      <c r="A55" s="312" t="s">
        <v>723</v>
      </c>
      <c r="B55" s="313" t="s">
        <v>3118</v>
      </c>
      <c r="C55" s="471"/>
      <c r="D55" s="471"/>
      <c r="E55" s="675" t="e">
        <f t="shared" si="2"/>
        <v>#DIV/0!</v>
      </c>
      <c r="F55" s="477">
        <v>118</v>
      </c>
      <c r="G55" s="477"/>
      <c r="H55" s="675">
        <f t="shared" si="3"/>
        <v>0</v>
      </c>
      <c r="I55" s="648">
        <f t="shared" si="5"/>
        <v>118</v>
      </c>
      <c r="J55" s="648">
        <f t="shared" si="6"/>
        <v>0</v>
      </c>
      <c r="K55" s="677">
        <f t="shared" si="4"/>
        <v>0</v>
      </c>
      <c r="L55" s="220"/>
    </row>
    <row r="56" spans="1:12">
      <c r="A56" s="312" t="s">
        <v>2797</v>
      </c>
      <c r="B56" s="313" t="s">
        <v>2798</v>
      </c>
      <c r="C56" s="471"/>
      <c r="D56" s="471"/>
      <c r="E56" s="675" t="e">
        <f t="shared" si="2"/>
        <v>#DIV/0!</v>
      </c>
      <c r="F56" s="477">
        <v>76</v>
      </c>
      <c r="G56" s="477"/>
      <c r="H56" s="675">
        <f t="shared" si="3"/>
        <v>0</v>
      </c>
      <c r="I56" s="648">
        <f t="shared" si="5"/>
        <v>76</v>
      </c>
      <c r="J56" s="648">
        <f t="shared" si="6"/>
        <v>0</v>
      </c>
      <c r="K56" s="677">
        <f t="shared" si="4"/>
        <v>0</v>
      </c>
      <c r="L56" s="220"/>
    </row>
    <row r="57" spans="1:12" ht="25.5">
      <c r="A57" s="312" t="s">
        <v>4956</v>
      </c>
      <c r="B57" s="313" t="s">
        <v>3119</v>
      </c>
      <c r="C57" s="471"/>
      <c r="D57" s="471"/>
      <c r="E57" s="675" t="e">
        <f t="shared" si="2"/>
        <v>#DIV/0!</v>
      </c>
      <c r="F57" s="477">
        <v>34</v>
      </c>
      <c r="G57" s="477"/>
      <c r="H57" s="675">
        <f t="shared" si="3"/>
        <v>0</v>
      </c>
      <c r="I57" s="648">
        <f t="shared" si="5"/>
        <v>34</v>
      </c>
      <c r="J57" s="648">
        <f t="shared" si="6"/>
        <v>0</v>
      </c>
      <c r="K57" s="677">
        <f t="shared" si="4"/>
        <v>0</v>
      </c>
      <c r="L57" s="220"/>
    </row>
    <row r="58" spans="1:12">
      <c r="A58" s="312" t="s">
        <v>2802</v>
      </c>
      <c r="B58" s="313" t="s">
        <v>2803</v>
      </c>
      <c r="C58" s="471"/>
      <c r="D58" s="471"/>
      <c r="E58" s="675" t="e">
        <f t="shared" si="2"/>
        <v>#DIV/0!</v>
      </c>
      <c r="F58" s="477">
        <v>1</v>
      </c>
      <c r="G58" s="477"/>
      <c r="H58" s="675">
        <f t="shared" si="3"/>
        <v>0</v>
      </c>
      <c r="I58" s="648">
        <f t="shared" si="5"/>
        <v>1</v>
      </c>
      <c r="J58" s="648">
        <f t="shared" si="6"/>
        <v>0</v>
      </c>
      <c r="K58" s="677">
        <f t="shared" si="4"/>
        <v>0</v>
      </c>
      <c r="L58" s="220"/>
    </row>
    <row r="59" spans="1:12">
      <c r="A59" s="312" t="s">
        <v>1846</v>
      </c>
      <c r="B59" s="313" t="s">
        <v>4168</v>
      </c>
      <c r="C59" s="471"/>
      <c r="D59" s="471"/>
      <c r="E59" s="675" t="e">
        <f t="shared" si="2"/>
        <v>#DIV/0!</v>
      </c>
      <c r="F59" s="477">
        <v>1</v>
      </c>
      <c r="G59" s="477"/>
      <c r="H59" s="675">
        <f t="shared" si="3"/>
        <v>0</v>
      </c>
      <c r="I59" s="648">
        <f t="shared" si="5"/>
        <v>1</v>
      </c>
      <c r="J59" s="648">
        <f t="shared" si="6"/>
        <v>0</v>
      </c>
      <c r="K59" s="677">
        <f t="shared" si="4"/>
        <v>0</v>
      </c>
      <c r="L59" s="220"/>
    </row>
    <row r="60" spans="1:12" ht="25.5">
      <c r="A60" s="312" t="s">
        <v>3120</v>
      </c>
      <c r="B60" s="313" t="s">
        <v>3121</v>
      </c>
      <c r="C60" s="471"/>
      <c r="D60" s="471"/>
      <c r="E60" s="675" t="e">
        <f t="shared" si="2"/>
        <v>#DIV/0!</v>
      </c>
      <c r="F60" s="477">
        <v>2</v>
      </c>
      <c r="G60" s="477"/>
      <c r="H60" s="675">
        <f t="shared" si="3"/>
        <v>0</v>
      </c>
      <c r="I60" s="648">
        <f t="shared" si="5"/>
        <v>2</v>
      </c>
      <c r="J60" s="648">
        <f t="shared" si="6"/>
        <v>0</v>
      </c>
      <c r="K60" s="677">
        <f t="shared" si="4"/>
        <v>0</v>
      </c>
      <c r="L60" s="217"/>
    </row>
    <row r="61" spans="1:12">
      <c r="A61" s="312" t="s">
        <v>3122</v>
      </c>
      <c r="B61" s="313" t="s">
        <v>3123</v>
      </c>
      <c r="C61" s="471"/>
      <c r="D61" s="471"/>
      <c r="E61" s="675" t="e">
        <f t="shared" si="2"/>
        <v>#DIV/0!</v>
      </c>
      <c r="F61" s="477">
        <v>1</v>
      </c>
      <c r="G61" s="477"/>
      <c r="H61" s="675">
        <f t="shared" si="3"/>
        <v>0</v>
      </c>
      <c r="I61" s="648">
        <f t="shared" si="5"/>
        <v>1</v>
      </c>
      <c r="J61" s="648">
        <f t="shared" si="6"/>
        <v>0</v>
      </c>
      <c r="K61" s="677">
        <f t="shared" si="4"/>
        <v>0</v>
      </c>
    </row>
    <row r="62" spans="1:12">
      <c r="A62" s="312" t="s">
        <v>4200</v>
      </c>
      <c r="B62" s="313" t="s">
        <v>3124</v>
      </c>
      <c r="C62" s="471"/>
      <c r="D62" s="471"/>
      <c r="E62" s="675" t="e">
        <f t="shared" si="2"/>
        <v>#DIV/0!</v>
      </c>
      <c r="F62" s="477">
        <v>126</v>
      </c>
      <c r="G62" s="477"/>
      <c r="H62" s="675">
        <f t="shared" si="3"/>
        <v>0</v>
      </c>
      <c r="I62" s="648">
        <f t="shared" si="5"/>
        <v>126</v>
      </c>
      <c r="J62" s="648">
        <f t="shared" si="6"/>
        <v>0</v>
      </c>
      <c r="K62" s="677">
        <f t="shared" si="4"/>
        <v>0</v>
      </c>
    </row>
    <row r="63" spans="1:12" ht="25.5">
      <c r="A63" s="312" t="s">
        <v>3001</v>
      </c>
      <c r="B63" s="313" t="s">
        <v>3002</v>
      </c>
      <c r="C63" s="471"/>
      <c r="D63" s="471"/>
      <c r="E63" s="675" t="e">
        <f t="shared" si="2"/>
        <v>#DIV/0!</v>
      </c>
      <c r="F63" s="477">
        <v>7</v>
      </c>
      <c r="G63" s="477"/>
      <c r="H63" s="675">
        <f t="shared" si="3"/>
        <v>0</v>
      </c>
      <c r="I63" s="648">
        <f t="shared" si="5"/>
        <v>7</v>
      </c>
      <c r="J63" s="648">
        <f t="shared" si="6"/>
        <v>0</v>
      </c>
      <c r="K63" s="677">
        <f t="shared" si="4"/>
        <v>0</v>
      </c>
    </row>
    <row r="64" spans="1:12">
      <c r="A64" s="312" t="s">
        <v>104</v>
      </c>
      <c r="B64" s="313" t="s">
        <v>105</v>
      </c>
      <c r="C64" s="471"/>
      <c r="D64" s="471"/>
      <c r="E64" s="675" t="e">
        <f t="shared" si="2"/>
        <v>#DIV/0!</v>
      </c>
      <c r="F64" s="477">
        <v>1</v>
      </c>
      <c r="G64" s="477"/>
      <c r="H64" s="675">
        <f t="shared" si="3"/>
        <v>0</v>
      </c>
      <c r="I64" s="648">
        <f t="shared" si="5"/>
        <v>1</v>
      </c>
      <c r="J64" s="648">
        <f t="shared" si="6"/>
        <v>0</v>
      </c>
      <c r="K64" s="677">
        <f t="shared" si="4"/>
        <v>0</v>
      </c>
    </row>
    <row r="65" spans="1:14">
      <c r="A65" s="312" t="s">
        <v>4526</v>
      </c>
      <c r="B65" s="313" t="s">
        <v>1102</v>
      </c>
      <c r="C65" s="471"/>
      <c r="D65" s="471"/>
      <c r="E65" s="675" t="e">
        <f t="shared" si="2"/>
        <v>#DIV/0!</v>
      </c>
      <c r="F65" s="477">
        <v>1</v>
      </c>
      <c r="G65" s="477"/>
      <c r="H65" s="675">
        <f t="shared" si="3"/>
        <v>0</v>
      </c>
      <c r="I65" s="648">
        <f t="shared" si="5"/>
        <v>1</v>
      </c>
      <c r="J65" s="648">
        <f t="shared" si="6"/>
        <v>0</v>
      </c>
      <c r="K65" s="677">
        <f t="shared" si="4"/>
        <v>0</v>
      </c>
    </row>
    <row r="66" spans="1:14">
      <c r="A66" s="312" t="s">
        <v>1674</v>
      </c>
      <c r="B66" s="313" t="s">
        <v>1103</v>
      </c>
      <c r="C66" s="471"/>
      <c r="D66" s="471"/>
      <c r="E66" s="675" t="e">
        <f t="shared" si="2"/>
        <v>#DIV/0!</v>
      </c>
      <c r="F66" s="477">
        <v>14</v>
      </c>
      <c r="G66" s="477"/>
      <c r="H66" s="675">
        <f t="shared" si="3"/>
        <v>0</v>
      </c>
      <c r="I66" s="648">
        <f t="shared" si="5"/>
        <v>14</v>
      </c>
      <c r="J66" s="648">
        <f t="shared" si="6"/>
        <v>0</v>
      </c>
      <c r="K66" s="677">
        <f t="shared" si="4"/>
        <v>0</v>
      </c>
    </row>
    <row r="67" spans="1:14">
      <c r="A67" s="312" t="s">
        <v>4173</v>
      </c>
      <c r="B67" s="313" t="s">
        <v>4174</v>
      </c>
      <c r="C67" s="471"/>
      <c r="D67" s="471"/>
      <c r="E67" s="675" t="e">
        <f t="shared" si="2"/>
        <v>#DIV/0!</v>
      </c>
      <c r="F67" s="477">
        <v>1</v>
      </c>
      <c r="G67" s="477"/>
      <c r="H67" s="675">
        <f t="shared" si="3"/>
        <v>0</v>
      </c>
      <c r="I67" s="648">
        <f t="shared" si="5"/>
        <v>1</v>
      </c>
      <c r="J67" s="648">
        <f t="shared" si="6"/>
        <v>0</v>
      </c>
      <c r="K67" s="677">
        <f t="shared" si="4"/>
        <v>0</v>
      </c>
    </row>
    <row r="68" spans="1:14">
      <c r="A68" s="312" t="s">
        <v>1583</v>
      </c>
      <c r="B68" s="313" t="s">
        <v>1201</v>
      </c>
      <c r="C68" s="471"/>
      <c r="D68" s="471"/>
      <c r="E68" s="675" t="e">
        <f t="shared" si="2"/>
        <v>#DIV/0!</v>
      </c>
      <c r="F68" s="477">
        <v>9</v>
      </c>
      <c r="G68" s="477"/>
      <c r="H68" s="675">
        <f t="shared" si="3"/>
        <v>0</v>
      </c>
      <c r="I68" s="648">
        <f t="shared" si="5"/>
        <v>9</v>
      </c>
      <c r="J68" s="648">
        <f t="shared" si="6"/>
        <v>0</v>
      </c>
      <c r="K68" s="677">
        <f t="shared" si="4"/>
        <v>0</v>
      </c>
    </row>
    <row r="69" spans="1:14" ht="25.5">
      <c r="A69" s="312" t="s">
        <v>3696</v>
      </c>
      <c r="B69" s="313" t="s">
        <v>3697</v>
      </c>
      <c r="C69" s="471"/>
      <c r="D69" s="471"/>
      <c r="E69" s="675" t="e">
        <f t="shared" si="2"/>
        <v>#DIV/0!</v>
      </c>
      <c r="F69" s="477">
        <v>8</v>
      </c>
      <c r="G69" s="477"/>
      <c r="H69" s="675">
        <f t="shared" si="3"/>
        <v>0</v>
      </c>
      <c r="I69" s="648">
        <f t="shared" si="5"/>
        <v>8</v>
      </c>
      <c r="J69" s="648">
        <f t="shared" si="6"/>
        <v>0</v>
      </c>
      <c r="K69" s="677">
        <f t="shared" si="4"/>
        <v>0</v>
      </c>
    </row>
    <row r="70" spans="1:14" ht="25.5">
      <c r="A70" s="312" t="s">
        <v>727</v>
      </c>
      <c r="B70" s="313" t="s">
        <v>1104</v>
      </c>
      <c r="C70" s="471"/>
      <c r="D70" s="471"/>
      <c r="E70" s="675" t="e">
        <f t="shared" si="2"/>
        <v>#DIV/0!</v>
      </c>
      <c r="F70" s="477">
        <v>1</v>
      </c>
      <c r="G70" s="477"/>
      <c r="H70" s="675">
        <f t="shared" si="3"/>
        <v>0</v>
      </c>
      <c r="I70" s="648">
        <f t="shared" si="5"/>
        <v>1</v>
      </c>
      <c r="J70" s="648">
        <f t="shared" si="6"/>
        <v>0</v>
      </c>
      <c r="K70" s="677">
        <f t="shared" si="4"/>
        <v>0</v>
      </c>
    </row>
    <row r="71" spans="1:14" ht="25.5">
      <c r="A71" s="312" t="s">
        <v>1072</v>
      </c>
      <c r="B71" s="313" t="s">
        <v>1105</v>
      </c>
      <c r="C71" s="471"/>
      <c r="D71" s="471"/>
      <c r="E71" s="675" t="e">
        <f t="shared" si="2"/>
        <v>#DIV/0!</v>
      </c>
      <c r="F71" s="477">
        <v>57</v>
      </c>
      <c r="G71" s="477"/>
      <c r="H71" s="675">
        <f t="shared" si="3"/>
        <v>0</v>
      </c>
      <c r="I71" s="648">
        <f t="shared" si="5"/>
        <v>57</v>
      </c>
      <c r="J71" s="648">
        <f t="shared" si="6"/>
        <v>0</v>
      </c>
      <c r="K71" s="677">
        <f t="shared" si="4"/>
        <v>0</v>
      </c>
    </row>
    <row r="72" spans="1:14" ht="25.5">
      <c r="A72" s="312" t="s">
        <v>4180</v>
      </c>
      <c r="B72" s="313" t="s">
        <v>3544</v>
      </c>
      <c r="C72" s="471"/>
      <c r="D72" s="471"/>
      <c r="E72" s="675" t="e">
        <f t="shared" si="2"/>
        <v>#DIV/0!</v>
      </c>
      <c r="F72" s="477">
        <v>1</v>
      </c>
      <c r="G72" s="477"/>
      <c r="H72" s="675">
        <f t="shared" si="3"/>
        <v>0</v>
      </c>
      <c r="I72" s="648">
        <f t="shared" si="5"/>
        <v>1</v>
      </c>
      <c r="J72" s="648">
        <f t="shared" si="6"/>
        <v>0</v>
      </c>
      <c r="K72" s="677">
        <f t="shared" si="4"/>
        <v>0</v>
      </c>
    </row>
    <row r="73" spans="1:14" ht="38.25">
      <c r="A73" s="312" t="s">
        <v>1647</v>
      </c>
      <c r="B73" s="313" t="s">
        <v>4131</v>
      </c>
      <c r="C73" s="471"/>
      <c r="D73" s="471"/>
      <c r="E73" s="675" t="e">
        <f t="shared" si="2"/>
        <v>#DIV/0!</v>
      </c>
      <c r="F73" s="477">
        <v>130</v>
      </c>
      <c r="G73" s="477"/>
      <c r="H73" s="675">
        <f t="shared" si="3"/>
        <v>0</v>
      </c>
      <c r="I73" s="648">
        <f t="shared" si="5"/>
        <v>130</v>
      </c>
      <c r="J73" s="648">
        <f t="shared" si="6"/>
        <v>0</v>
      </c>
      <c r="K73" s="677">
        <f t="shared" si="4"/>
        <v>0</v>
      </c>
    </row>
    <row r="74" spans="1:14" ht="38.25">
      <c r="A74" s="316" t="s">
        <v>4290</v>
      </c>
      <c r="B74" s="846" t="s">
        <v>4132</v>
      </c>
      <c r="C74" s="471"/>
      <c r="D74" s="471"/>
      <c r="E74" s="675" t="e">
        <f t="shared" si="2"/>
        <v>#DIV/0!</v>
      </c>
      <c r="F74" s="477">
        <v>1</v>
      </c>
      <c r="G74" s="477"/>
      <c r="H74" s="675">
        <f t="shared" si="3"/>
        <v>0</v>
      </c>
      <c r="I74" s="648">
        <f>C74+F74</f>
        <v>1</v>
      </c>
      <c r="J74" s="648">
        <f>D74+G74</f>
        <v>0</v>
      </c>
      <c r="K74" s="677">
        <f t="shared" si="4"/>
        <v>0</v>
      </c>
    </row>
    <row r="75" spans="1:14" ht="13.5" customHeight="1">
      <c r="A75" s="1875" t="s">
        <v>4210</v>
      </c>
      <c r="B75" s="1876"/>
      <c r="C75" s="669">
        <f>SUM(C12:C74)</f>
        <v>0</v>
      </c>
      <c r="D75" s="669">
        <f>SUM(D12:D74)</f>
        <v>0</v>
      </c>
      <c r="E75" s="677" t="e">
        <f t="shared" si="2"/>
        <v>#DIV/0!</v>
      </c>
      <c r="F75" s="669">
        <f>SUM(F12:F74)</f>
        <v>38368</v>
      </c>
      <c r="G75" s="669">
        <f>SUM(G12:G74)</f>
        <v>0</v>
      </c>
      <c r="H75" s="677">
        <f t="shared" si="3"/>
        <v>0</v>
      </c>
      <c r="I75" s="648">
        <f>C75+F75</f>
        <v>38368</v>
      </c>
      <c r="J75" s="648">
        <f>D75+G75</f>
        <v>0</v>
      </c>
      <c r="K75" s="677">
        <f t="shared" si="4"/>
        <v>0</v>
      </c>
    </row>
    <row r="76" spans="1:14" ht="13.5" customHeight="1">
      <c r="A76" s="769" t="s">
        <v>4211</v>
      </c>
      <c r="B76" s="655"/>
      <c r="C76" s="1759"/>
      <c r="D76" s="1759"/>
      <c r="E76" s="1759"/>
      <c r="F76" s="1759"/>
      <c r="G76" s="1759"/>
      <c r="H76" s="1759"/>
      <c r="I76" s="1759"/>
      <c r="J76" s="1759"/>
      <c r="K76" s="1760"/>
    </row>
    <row r="77" spans="1:14" ht="13.5" customHeight="1">
      <c r="A77" s="483" t="s">
        <v>4212</v>
      </c>
      <c r="B77" s="658" t="s">
        <v>4213</v>
      </c>
      <c r="C77" s="474"/>
      <c r="D77" s="474"/>
      <c r="E77" s="675" t="e">
        <f t="shared" si="2"/>
        <v>#DIV/0!</v>
      </c>
      <c r="F77" s="564"/>
      <c r="G77" s="564"/>
      <c r="H77" s="675" t="e">
        <f t="shared" ref="H77:H90" si="7">SUM(G77/F77*100)</f>
        <v>#DIV/0!</v>
      </c>
      <c r="I77" s="648">
        <f t="shared" ref="I77:I90" si="8">C77+F77</f>
        <v>0</v>
      </c>
      <c r="J77" s="648">
        <f t="shared" ref="J77:J90" si="9">D77+G77</f>
        <v>0</v>
      </c>
      <c r="K77" s="677" t="e">
        <f t="shared" ref="K77:K90" si="10">SUM(J77/I77*100)</f>
        <v>#DIV/0!</v>
      </c>
    </row>
    <row r="78" spans="1:14" ht="13.5" customHeight="1">
      <c r="A78" s="483" t="s">
        <v>4214</v>
      </c>
      <c r="B78" s="658" t="s">
        <v>4215</v>
      </c>
      <c r="C78" s="474"/>
      <c r="D78" s="474"/>
      <c r="E78" s="675" t="e">
        <f t="shared" si="2"/>
        <v>#DIV/0!</v>
      </c>
      <c r="F78" s="564"/>
      <c r="G78" s="564"/>
      <c r="H78" s="675" t="e">
        <f t="shared" si="7"/>
        <v>#DIV/0!</v>
      </c>
      <c r="I78" s="648">
        <f t="shared" si="8"/>
        <v>0</v>
      </c>
      <c r="J78" s="648">
        <f t="shared" si="9"/>
        <v>0</v>
      </c>
      <c r="K78" s="677" t="e">
        <f t="shared" si="10"/>
        <v>#DIV/0!</v>
      </c>
    </row>
    <row r="79" spans="1:14" ht="13.5" customHeight="1">
      <c r="A79" s="483" t="s">
        <v>4216</v>
      </c>
      <c r="B79" s="658" t="s">
        <v>4217</v>
      </c>
      <c r="C79" s="474"/>
      <c r="D79" s="474"/>
      <c r="E79" s="675" t="e">
        <f t="shared" ref="E79:E90" si="11">SUM(D79/C79*100)</f>
        <v>#DIV/0!</v>
      </c>
      <c r="F79" s="564"/>
      <c r="G79" s="564"/>
      <c r="H79" s="675" t="e">
        <f t="shared" si="7"/>
        <v>#DIV/0!</v>
      </c>
      <c r="I79" s="648">
        <f t="shared" si="8"/>
        <v>0</v>
      </c>
      <c r="J79" s="648">
        <f t="shared" si="9"/>
        <v>0</v>
      </c>
      <c r="K79" s="677" t="e">
        <f t="shared" si="10"/>
        <v>#DIV/0!</v>
      </c>
      <c r="N79" s="242"/>
    </row>
    <row r="80" spans="1:14" ht="13.5" customHeight="1">
      <c r="A80" s="483" t="s">
        <v>819</v>
      </c>
      <c r="B80" s="658" t="s">
        <v>4218</v>
      </c>
      <c r="C80" s="474"/>
      <c r="D80" s="474"/>
      <c r="E80" s="675" t="e">
        <f t="shared" si="11"/>
        <v>#DIV/0!</v>
      </c>
      <c r="F80" s="564"/>
      <c r="G80" s="564"/>
      <c r="H80" s="675" t="e">
        <f t="shared" si="7"/>
        <v>#DIV/0!</v>
      </c>
      <c r="I80" s="648">
        <f t="shared" si="8"/>
        <v>0</v>
      </c>
      <c r="J80" s="648">
        <f t="shared" si="9"/>
        <v>0</v>
      </c>
      <c r="K80" s="677" t="e">
        <f t="shared" si="10"/>
        <v>#DIV/0!</v>
      </c>
    </row>
    <row r="81" spans="1:11">
      <c r="A81" s="483" t="s">
        <v>4219</v>
      </c>
      <c r="B81" s="658" t="s">
        <v>4220</v>
      </c>
      <c r="C81" s="474"/>
      <c r="D81" s="474"/>
      <c r="E81" s="675" t="e">
        <f t="shared" si="11"/>
        <v>#DIV/0!</v>
      </c>
      <c r="F81" s="564"/>
      <c r="G81" s="564"/>
      <c r="H81" s="675" t="e">
        <f t="shared" si="7"/>
        <v>#DIV/0!</v>
      </c>
      <c r="I81" s="648">
        <f t="shared" si="8"/>
        <v>0</v>
      </c>
      <c r="J81" s="648">
        <f t="shared" si="9"/>
        <v>0</v>
      </c>
      <c r="K81" s="677" t="e">
        <f t="shared" si="10"/>
        <v>#DIV/0!</v>
      </c>
    </row>
    <row r="82" spans="1:11" ht="13.5" customHeight="1">
      <c r="A82" s="483" t="s">
        <v>4221</v>
      </c>
      <c r="B82" s="658" t="s">
        <v>4222</v>
      </c>
      <c r="C82" s="474"/>
      <c r="D82" s="474"/>
      <c r="E82" s="675" t="e">
        <f t="shared" si="11"/>
        <v>#DIV/0!</v>
      </c>
      <c r="F82" s="564"/>
      <c r="G82" s="564"/>
      <c r="H82" s="675" t="e">
        <f t="shared" si="7"/>
        <v>#DIV/0!</v>
      </c>
      <c r="I82" s="648">
        <f t="shared" si="8"/>
        <v>0</v>
      </c>
      <c r="J82" s="648">
        <f t="shared" si="9"/>
        <v>0</v>
      </c>
      <c r="K82" s="677" t="e">
        <f t="shared" si="10"/>
        <v>#DIV/0!</v>
      </c>
    </row>
    <row r="83" spans="1:11" ht="19.5" customHeight="1">
      <c r="A83" s="483" t="s">
        <v>4223</v>
      </c>
      <c r="B83" s="658" t="s">
        <v>4224</v>
      </c>
      <c r="C83" s="474"/>
      <c r="D83" s="474"/>
      <c r="E83" s="675" t="e">
        <f t="shared" si="11"/>
        <v>#DIV/0!</v>
      </c>
      <c r="F83" s="564"/>
      <c r="G83" s="564"/>
      <c r="H83" s="675" t="e">
        <f t="shared" si="7"/>
        <v>#DIV/0!</v>
      </c>
      <c r="I83" s="648">
        <f t="shared" si="8"/>
        <v>0</v>
      </c>
      <c r="J83" s="648">
        <f t="shared" si="9"/>
        <v>0</v>
      </c>
      <c r="K83" s="677" t="e">
        <f t="shared" si="10"/>
        <v>#DIV/0!</v>
      </c>
    </row>
    <row r="84" spans="1:11" ht="13.5" customHeight="1">
      <c r="A84" s="483" t="s">
        <v>4225</v>
      </c>
      <c r="B84" s="658" t="s">
        <v>570</v>
      </c>
      <c r="C84" s="474"/>
      <c r="D84" s="474"/>
      <c r="E84" s="675" t="e">
        <f t="shared" si="11"/>
        <v>#DIV/0!</v>
      </c>
      <c r="F84" s="564"/>
      <c r="G84" s="564"/>
      <c r="H84" s="675" t="e">
        <f t="shared" si="7"/>
        <v>#DIV/0!</v>
      </c>
      <c r="I84" s="648">
        <f t="shared" si="8"/>
        <v>0</v>
      </c>
      <c r="J84" s="648">
        <f t="shared" si="9"/>
        <v>0</v>
      </c>
      <c r="K84" s="677" t="e">
        <f t="shared" si="10"/>
        <v>#DIV/0!</v>
      </c>
    </row>
    <row r="85" spans="1:11" ht="19.5" customHeight="1">
      <c r="A85" s="483" t="s">
        <v>571</v>
      </c>
      <c r="B85" s="658" t="s">
        <v>572</v>
      </c>
      <c r="C85" s="474"/>
      <c r="D85" s="474"/>
      <c r="E85" s="675" t="e">
        <f t="shared" si="11"/>
        <v>#DIV/0!</v>
      </c>
      <c r="F85" s="564"/>
      <c r="G85" s="564"/>
      <c r="H85" s="675" t="e">
        <f t="shared" si="7"/>
        <v>#DIV/0!</v>
      </c>
      <c r="I85" s="648">
        <f t="shared" si="8"/>
        <v>0</v>
      </c>
      <c r="J85" s="648">
        <f t="shared" si="9"/>
        <v>0</v>
      </c>
      <c r="K85" s="677" t="e">
        <f t="shared" si="10"/>
        <v>#DIV/0!</v>
      </c>
    </row>
    <row r="86" spans="1:11" ht="15" customHeight="1">
      <c r="A86" s="483" t="s">
        <v>573</v>
      </c>
      <c r="B86" s="658" t="s">
        <v>2990</v>
      </c>
      <c r="C86" s="474"/>
      <c r="D86" s="474"/>
      <c r="E86" s="675" t="e">
        <f t="shared" si="11"/>
        <v>#DIV/0!</v>
      </c>
      <c r="F86" s="564"/>
      <c r="G86" s="564"/>
      <c r="H86" s="675" t="e">
        <f t="shared" si="7"/>
        <v>#DIV/0!</v>
      </c>
      <c r="I86" s="648">
        <f t="shared" si="8"/>
        <v>0</v>
      </c>
      <c r="J86" s="648">
        <f t="shared" si="9"/>
        <v>0</v>
      </c>
      <c r="K86" s="677" t="e">
        <f t="shared" si="10"/>
        <v>#DIV/0!</v>
      </c>
    </row>
    <row r="87" spans="1:11" ht="15" customHeight="1">
      <c r="A87" s="483" t="s">
        <v>2991</v>
      </c>
      <c r="B87" s="658" t="s">
        <v>2992</v>
      </c>
      <c r="C87" s="474"/>
      <c r="D87" s="474"/>
      <c r="E87" s="675" t="e">
        <f t="shared" si="11"/>
        <v>#DIV/0!</v>
      </c>
      <c r="F87" s="564"/>
      <c r="G87" s="564"/>
      <c r="H87" s="675" t="e">
        <f t="shared" si="7"/>
        <v>#DIV/0!</v>
      </c>
      <c r="I87" s="648">
        <f t="shared" si="8"/>
        <v>0</v>
      </c>
      <c r="J87" s="648">
        <f t="shared" si="9"/>
        <v>0</v>
      </c>
      <c r="K87" s="677" t="e">
        <f t="shared" si="10"/>
        <v>#DIV/0!</v>
      </c>
    </row>
    <row r="88" spans="1:11" ht="16.5" customHeight="1">
      <c r="A88" s="483" t="s">
        <v>2993</v>
      </c>
      <c r="B88" s="658" t="s">
        <v>2994</v>
      </c>
      <c r="C88" s="474"/>
      <c r="D88" s="474"/>
      <c r="E88" s="675" t="e">
        <f t="shared" si="11"/>
        <v>#DIV/0!</v>
      </c>
      <c r="F88" s="564"/>
      <c r="G88" s="564"/>
      <c r="H88" s="675" t="e">
        <f t="shared" si="7"/>
        <v>#DIV/0!</v>
      </c>
      <c r="I88" s="648">
        <f t="shared" si="8"/>
        <v>0</v>
      </c>
      <c r="J88" s="648">
        <f t="shared" si="9"/>
        <v>0</v>
      </c>
      <c r="K88" s="677" t="e">
        <f t="shared" si="10"/>
        <v>#DIV/0!</v>
      </c>
    </row>
    <row r="89" spans="1:11">
      <c r="A89" s="769" t="s">
        <v>2995</v>
      </c>
      <c r="B89" s="843"/>
      <c r="C89" s="768">
        <f>SUM(C77:C88)</f>
        <v>0</v>
      </c>
      <c r="D89" s="768">
        <f>SUM(D77:D88)</f>
        <v>0</v>
      </c>
      <c r="E89" s="677" t="e">
        <f t="shared" si="11"/>
        <v>#DIV/0!</v>
      </c>
      <c r="F89" s="768">
        <f>SUM(F77:F88)</f>
        <v>0</v>
      </c>
      <c r="G89" s="768">
        <f>SUM(G77:G88)</f>
        <v>0</v>
      </c>
      <c r="H89" s="677" t="e">
        <f t="shared" si="7"/>
        <v>#DIV/0!</v>
      </c>
      <c r="I89" s="648">
        <f t="shared" si="8"/>
        <v>0</v>
      </c>
      <c r="J89" s="648">
        <f t="shared" si="9"/>
        <v>0</v>
      </c>
      <c r="K89" s="677" t="e">
        <f t="shared" si="10"/>
        <v>#DIV/0!</v>
      </c>
    </row>
    <row r="90" spans="1:11">
      <c r="A90" s="651" t="s">
        <v>2996</v>
      </c>
      <c r="B90" s="674"/>
      <c r="C90" s="653">
        <f>SUM(C75+C89)</f>
        <v>0</v>
      </c>
      <c r="D90" s="653">
        <f>SUM(D75+D89)</f>
        <v>0</v>
      </c>
      <c r="E90" s="677" t="e">
        <f t="shared" si="11"/>
        <v>#DIV/0!</v>
      </c>
      <c r="F90" s="653">
        <f>SUM(F75+F89)</f>
        <v>38368</v>
      </c>
      <c r="G90" s="653">
        <f>SUM(G75+G89)</f>
        <v>0</v>
      </c>
      <c r="H90" s="677">
        <f t="shared" si="7"/>
        <v>0</v>
      </c>
      <c r="I90" s="748">
        <f t="shared" si="8"/>
        <v>38368</v>
      </c>
      <c r="J90" s="748">
        <f t="shared" si="9"/>
        <v>0</v>
      </c>
      <c r="K90" s="677">
        <f t="shared" si="10"/>
        <v>0</v>
      </c>
    </row>
    <row r="91" spans="1:11" ht="18.75" customHeight="1">
      <c r="A91" s="1860" t="s">
        <v>2997</v>
      </c>
      <c r="B91" s="1860"/>
      <c r="C91" s="1860"/>
      <c r="D91" s="1860"/>
      <c r="E91" s="1860"/>
      <c r="F91" s="1860"/>
      <c r="G91" s="1860"/>
      <c r="H91" s="1860"/>
      <c r="I91" s="1860"/>
      <c r="J91" s="1860"/>
    </row>
    <row r="92" spans="1:11" ht="28.5" customHeight="1">
      <c r="A92" s="1860" t="s">
        <v>1955</v>
      </c>
      <c r="B92" s="1860"/>
      <c r="C92" s="1860"/>
      <c r="D92" s="1860"/>
      <c r="E92" s="1860"/>
      <c r="F92" s="1860"/>
      <c r="G92" s="1860"/>
      <c r="H92" s="1860"/>
      <c r="I92" s="1860"/>
      <c r="J92" s="1860"/>
    </row>
    <row r="93" spans="1:11" ht="14.25">
      <c r="A93" s="222" t="s">
        <v>177</v>
      </c>
      <c r="B93" s="229"/>
      <c r="C93" s="229"/>
      <c r="D93" s="229"/>
      <c r="E93" s="229"/>
      <c r="F93" s="218"/>
      <c r="G93" s="218"/>
      <c r="H93" s="218"/>
      <c r="I93" s="230"/>
      <c r="J93" s="218"/>
    </row>
  </sheetData>
  <mergeCells count="9">
    <mergeCell ref="A92:J92"/>
    <mergeCell ref="A7:A8"/>
    <mergeCell ref="B7:B8"/>
    <mergeCell ref="A75:B75"/>
    <mergeCell ref="C76:K76"/>
    <mergeCell ref="C7:E7"/>
    <mergeCell ref="F7:H7"/>
    <mergeCell ref="I7:K7"/>
    <mergeCell ref="A91:J91"/>
  </mergeCells>
  <phoneticPr fontId="94" type="noConversion"/>
  <pageMargins left="0.71" right="0.71" top="0.75" bottom="0.75" header="0.31" footer="0.31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M181"/>
  <sheetViews>
    <sheetView workbookViewId="0">
      <selection activeCell="K177" sqref="K177"/>
    </sheetView>
  </sheetViews>
  <sheetFormatPr defaultColWidth="9.140625" defaultRowHeight="12.75"/>
  <cols>
    <col min="1" max="1" width="9.140625" customWidth="1"/>
    <col min="2" max="2" width="66.7109375" customWidth="1"/>
    <col min="3" max="3" width="7.140625" customWidth="1"/>
    <col min="4" max="4" width="9" customWidth="1"/>
    <col min="5" max="5" width="11" customWidth="1"/>
    <col min="6" max="6" width="9.5703125" customWidth="1"/>
    <col min="7" max="7" width="8.85546875" customWidth="1"/>
    <col min="8" max="8" width="10.7109375" customWidth="1"/>
    <col min="9" max="9" width="7.7109375" customWidth="1"/>
    <col min="10" max="10" width="9.42578125" customWidth="1"/>
    <col min="11" max="11" width="10.28515625" customWidth="1"/>
  </cols>
  <sheetData>
    <row r="1" spans="1:11" ht="15.75">
      <c r="A1" s="992"/>
      <c r="B1" s="993" t="s">
        <v>914</v>
      </c>
      <c r="C1" s="994" t="s">
        <v>691</v>
      </c>
      <c r="D1" s="995"/>
      <c r="E1" s="995"/>
      <c r="F1" s="995"/>
      <c r="G1" s="865"/>
      <c r="H1" s="865"/>
      <c r="I1" s="862"/>
      <c r="J1" s="1140"/>
    </row>
    <row r="2" spans="1:11" ht="14.25">
      <c r="A2" s="992"/>
      <c r="B2" s="993" t="s">
        <v>916</v>
      </c>
      <c r="C2" s="1924">
        <v>6113079</v>
      </c>
      <c r="D2" s="1925"/>
      <c r="E2" s="865"/>
      <c r="F2" s="865"/>
      <c r="G2" s="865"/>
      <c r="H2" s="865"/>
      <c r="I2" s="862"/>
      <c r="J2" s="1140"/>
    </row>
    <row r="3" spans="1:11">
      <c r="A3" s="992"/>
      <c r="B3" s="993"/>
      <c r="C3" s="997" t="s">
        <v>365</v>
      </c>
      <c r="D3" s="865"/>
      <c r="E3" s="865"/>
      <c r="F3" s="865"/>
      <c r="G3" s="865"/>
      <c r="H3" s="865"/>
      <c r="I3" s="862"/>
      <c r="J3" s="1140"/>
    </row>
    <row r="4" spans="1:11" ht="14.25">
      <c r="A4" s="992"/>
      <c r="B4" s="993" t="s">
        <v>918</v>
      </c>
      <c r="C4" s="868" t="s">
        <v>904</v>
      </c>
      <c r="D4" s="869"/>
      <c r="E4" s="869"/>
      <c r="F4" s="869"/>
      <c r="G4" s="869"/>
      <c r="H4" s="869"/>
      <c r="I4" s="870"/>
      <c r="J4" s="1140"/>
    </row>
    <row r="5" spans="1:11" ht="15.75">
      <c r="A5" s="992"/>
      <c r="B5" s="993" t="s">
        <v>692</v>
      </c>
      <c r="C5" s="1141" t="s">
        <v>361</v>
      </c>
      <c r="D5" s="1142"/>
      <c r="E5" s="1142"/>
      <c r="F5" s="1142"/>
      <c r="G5" s="869"/>
      <c r="H5" s="869"/>
      <c r="I5" s="870"/>
      <c r="J5" s="1140"/>
    </row>
    <row r="6" spans="1:11" ht="15.75">
      <c r="A6" s="1143"/>
      <c r="B6" s="1143"/>
      <c r="C6" s="1143"/>
      <c r="D6" s="1143"/>
      <c r="E6" s="1143"/>
      <c r="F6" s="1143"/>
      <c r="G6" s="1143"/>
      <c r="H6" s="1143"/>
      <c r="I6" s="1144"/>
      <c r="J6" s="1144"/>
    </row>
    <row r="7" spans="1:11" ht="12.75" customHeight="1">
      <c r="A7" s="1889" t="s">
        <v>31</v>
      </c>
      <c r="B7" s="1800" t="s">
        <v>32</v>
      </c>
      <c r="C7" s="1926" t="s">
        <v>696</v>
      </c>
      <c r="D7" s="1927"/>
      <c r="E7" s="1928"/>
      <c r="F7" s="1926" t="s">
        <v>697</v>
      </c>
      <c r="G7" s="1927"/>
      <c r="H7" s="1928"/>
      <c r="I7" s="1929" t="s">
        <v>3906</v>
      </c>
      <c r="J7" s="1930"/>
      <c r="K7" s="1931"/>
    </row>
    <row r="8" spans="1:11" ht="45.75" customHeight="1" thickBot="1">
      <c r="A8" s="1890"/>
      <c r="B8" s="1891"/>
      <c r="C8" s="1004" t="s">
        <v>1382</v>
      </c>
      <c r="D8" s="1005" t="s">
        <v>372</v>
      </c>
      <c r="E8" s="1006" t="s">
        <v>3941</v>
      </c>
      <c r="F8" s="1004" t="s">
        <v>1382</v>
      </c>
      <c r="G8" s="1005" t="s">
        <v>372</v>
      </c>
      <c r="H8" s="1006" t="s">
        <v>3941</v>
      </c>
      <c r="I8" s="1007" t="s">
        <v>1382</v>
      </c>
      <c r="J8" s="1008" t="s">
        <v>372</v>
      </c>
      <c r="K8" s="1009" t="s">
        <v>3941</v>
      </c>
    </row>
    <row r="9" spans="1:11" ht="13.5" thickTop="1">
      <c r="A9" s="1145"/>
      <c r="B9" s="1146" t="s">
        <v>903</v>
      </c>
      <c r="C9" s="1146"/>
      <c r="D9" s="1146"/>
      <c r="E9" s="1146"/>
      <c r="F9" s="1146"/>
      <c r="G9" s="1146"/>
      <c r="H9" s="1146"/>
      <c r="I9" s="1146"/>
      <c r="J9" s="1146"/>
      <c r="K9" s="1147"/>
    </row>
    <row r="10" spans="1:11">
      <c r="A10" s="1148" t="s">
        <v>3125</v>
      </c>
      <c r="B10" s="1149" t="s">
        <v>3126</v>
      </c>
      <c r="C10" s="1026"/>
      <c r="D10" s="1026"/>
      <c r="E10" s="1063" t="e">
        <f>SUM(D10/C10*100)</f>
        <v>#DIV/0!</v>
      </c>
      <c r="F10" s="1026">
        <v>1</v>
      </c>
      <c r="G10" s="1026"/>
      <c r="H10" s="1063">
        <f>SUM(G10/F10*100)</f>
        <v>0</v>
      </c>
      <c r="I10" s="1017">
        <f t="shared" ref="I10:J41" si="0">C10+F10</f>
        <v>1</v>
      </c>
      <c r="J10" s="1018">
        <f t="shared" si="0"/>
        <v>0</v>
      </c>
      <c r="K10" s="1027">
        <f>SUM(J10/I10*100)</f>
        <v>0</v>
      </c>
    </row>
    <row r="11" spans="1:11">
      <c r="A11" s="1148" t="s">
        <v>47</v>
      </c>
      <c r="B11" s="1059" t="s">
        <v>3129</v>
      </c>
      <c r="C11" s="1026"/>
      <c r="D11" s="1026"/>
      <c r="E11" s="1063" t="e">
        <f t="shared" ref="E11:E74" si="1">SUM(D11/C11*100)</f>
        <v>#DIV/0!</v>
      </c>
      <c r="F11" s="1026">
        <v>22</v>
      </c>
      <c r="G11" s="1026"/>
      <c r="H11" s="1063">
        <f t="shared" ref="H11:H59" si="2">SUM(G11/F11*100)</f>
        <v>0</v>
      </c>
      <c r="I11" s="1017">
        <f t="shared" si="0"/>
        <v>22</v>
      </c>
      <c r="J11" s="1018">
        <f t="shared" si="0"/>
        <v>0</v>
      </c>
      <c r="K11" s="1027">
        <f t="shared" ref="K11:K59" si="3">SUM(J11/I11*100)</f>
        <v>0</v>
      </c>
    </row>
    <row r="12" spans="1:11">
      <c r="A12" s="1148" t="s">
        <v>2953</v>
      </c>
      <c r="B12" s="1059" t="s">
        <v>3130</v>
      </c>
      <c r="C12" s="1026"/>
      <c r="D12" s="1026"/>
      <c r="E12" s="1063" t="e">
        <f t="shared" si="1"/>
        <v>#DIV/0!</v>
      </c>
      <c r="F12" s="1026">
        <v>11</v>
      </c>
      <c r="G12" s="1026">
        <v>2</v>
      </c>
      <c r="H12" s="1063">
        <f t="shared" si="2"/>
        <v>18.181818181818183</v>
      </c>
      <c r="I12" s="1017">
        <f t="shared" si="0"/>
        <v>11</v>
      </c>
      <c r="J12" s="1018">
        <f t="shared" si="0"/>
        <v>2</v>
      </c>
      <c r="K12" s="1027">
        <f t="shared" si="3"/>
        <v>18.181818181818183</v>
      </c>
    </row>
    <row r="13" spans="1:11">
      <c r="A13" s="1148" t="s">
        <v>2955</v>
      </c>
      <c r="B13" s="1059" t="s">
        <v>2956</v>
      </c>
      <c r="C13" s="1026"/>
      <c r="D13" s="1026"/>
      <c r="E13" s="1063" t="e">
        <f t="shared" si="1"/>
        <v>#DIV/0!</v>
      </c>
      <c r="F13" s="1026">
        <v>7</v>
      </c>
      <c r="G13" s="1026">
        <v>7</v>
      </c>
      <c r="H13" s="1063">
        <f t="shared" si="2"/>
        <v>100</v>
      </c>
      <c r="I13" s="1017">
        <f t="shared" si="0"/>
        <v>7</v>
      </c>
      <c r="J13" s="1018">
        <f t="shared" si="0"/>
        <v>7</v>
      </c>
      <c r="K13" s="1027">
        <f t="shared" si="3"/>
        <v>100</v>
      </c>
    </row>
    <row r="14" spans="1:11">
      <c r="A14" s="1148" t="s">
        <v>3131</v>
      </c>
      <c r="B14" s="1059" t="s">
        <v>3132</v>
      </c>
      <c r="C14" s="1026"/>
      <c r="D14" s="1026"/>
      <c r="E14" s="1063" t="e">
        <f t="shared" si="1"/>
        <v>#DIV/0!</v>
      </c>
      <c r="F14" s="1026">
        <v>5</v>
      </c>
      <c r="G14" s="1026"/>
      <c r="H14" s="1063">
        <f t="shared" si="2"/>
        <v>0</v>
      </c>
      <c r="I14" s="1017">
        <f t="shared" si="0"/>
        <v>5</v>
      </c>
      <c r="J14" s="1018">
        <f t="shared" si="0"/>
        <v>0</v>
      </c>
      <c r="K14" s="1027">
        <f t="shared" si="3"/>
        <v>0</v>
      </c>
    </row>
    <row r="15" spans="1:11">
      <c r="A15" s="1148" t="s">
        <v>3133</v>
      </c>
      <c r="B15" s="1059" t="s">
        <v>3134</v>
      </c>
      <c r="C15" s="1026"/>
      <c r="D15" s="1026"/>
      <c r="E15" s="1063" t="e">
        <f t="shared" si="1"/>
        <v>#DIV/0!</v>
      </c>
      <c r="F15" s="1026">
        <v>4</v>
      </c>
      <c r="G15" s="1026">
        <v>2</v>
      </c>
      <c r="H15" s="1063">
        <f t="shared" si="2"/>
        <v>50</v>
      </c>
      <c r="I15" s="1017">
        <f t="shared" si="0"/>
        <v>4</v>
      </c>
      <c r="J15" s="1018">
        <f t="shared" si="0"/>
        <v>2</v>
      </c>
      <c r="K15" s="1027">
        <f t="shared" si="3"/>
        <v>50</v>
      </c>
    </row>
    <row r="16" spans="1:11">
      <c r="A16" s="1148" t="s">
        <v>2957</v>
      </c>
      <c r="B16" s="1059" t="s">
        <v>3135</v>
      </c>
      <c r="C16" s="1026"/>
      <c r="D16" s="1026"/>
      <c r="E16" s="1063" t="e">
        <f t="shared" si="1"/>
        <v>#DIV/0!</v>
      </c>
      <c r="F16" s="1026">
        <v>23</v>
      </c>
      <c r="G16" s="1026">
        <v>3</v>
      </c>
      <c r="H16" s="1063">
        <f t="shared" si="2"/>
        <v>13.043478260869565</v>
      </c>
      <c r="I16" s="1017">
        <f t="shared" si="0"/>
        <v>23</v>
      </c>
      <c r="J16" s="1018">
        <f t="shared" si="0"/>
        <v>3</v>
      </c>
      <c r="K16" s="1027">
        <f t="shared" si="3"/>
        <v>13.043478260869565</v>
      </c>
    </row>
    <row r="17" spans="1:11">
      <c r="A17" s="1148" t="s">
        <v>3136</v>
      </c>
      <c r="B17" s="1059" t="s">
        <v>3137</v>
      </c>
      <c r="C17" s="1026"/>
      <c r="D17" s="1026"/>
      <c r="E17" s="1063" t="e">
        <f t="shared" si="1"/>
        <v>#DIV/0!</v>
      </c>
      <c r="F17" s="1026">
        <v>6</v>
      </c>
      <c r="G17" s="1026"/>
      <c r="H17" s="1063">
        <f t="shared" si="2"/>
        <v>0</v>
      </c>
      <c r="I17" s="1017">
        <f t="shared" si="0"/>
        <v>6</v>
      </c>
      <c r="J17" s="1018">
        <f t="shared" si="0"/>
        <v>0</v>
      </c>
      <c r="K17" s="1027">
        <f t="shared" si="3"/>
        <v>0</v>
      </c>
    </row>
    <row r="18" spans="1:11" ht="13.5" customHeight="1">
      <c r="A18" s="1150" t="s">
        <v>3138</v>
      </c>
      <c r="B18" s="1059" t="s">
        <v>3139</v>
      </c>
      <c r="C18" s="1026"/>
      <c r="D18" s="1026"/>
      <c r="E18" s="1063" t="e">
        <f t="shared" si="1"/>
        <v>#DIV/0!</v>
      </c>
      <c r="F18" s="1026">
        <v>1</v>
      </c>
      <c r="G18" s="1026"/>
      <c r="H18" s="1063">
        <f t="shared" si="2"/>
        <v>0</v>
      </c>
      <c r="I18" s="1017">
        <f t="shared" si="0"/>
        <v>1</v>
      </c>
      <c r="J18" s="1018">
        <f t="shared" si="0"/>
        <v>0</v>
      </c>
      <c r="K18" s="1027">
        <f t="shared" si="3"/>
        <v>0</v>
      </c>
    </row>
    <row r="19" spans="1:11" ht="21.75" customHeight="1">
      <c r="A19" s="1148" t="s">
        <v>636</v>
      </c>
      <c r="B19" s="1151" t="s">
        <v>2072</v>
      </c>
      <c r="C19" s="1026"/>
      <c r="D19" s="1026"/>
      <c r="E19" s="1063" t="e">
        <f t="shared" si="1"/>
        <v>#DIV/0!</v>
      </c>
      <c r="F19" s="1026">
        <v>6</v>
      </c>
      <c r="G19" s="1026"/>
      <c r="H19" s="1063">
        <f t="shared" si="2"/>
        <v>0</v>
      </c>
      <c r="I19" s="1017">
        <f t="shared" si="0"/>
        <v>6</v>
      </c>
      <c r="J19" s="1018">
        <f t="shared" si="0"/>
        <v>0</v>
      </c>
      <c r="K19" s="1027">
        <f t="shared" si="3"/>
        <v>0</v>
      </c>
    </row>
    <row r="20" spans="1:11">
      <c r="A20" s="1148" t="s">
        <v>3140</v>
      </c>
      <c r="B20" s="1059" t="s">
        <v>1110</v>
      </c>
      <c r="C20" s="1024">
        <v>9</v>
      </c>
      <c r="D20" s="1024"/>
      <c r="E20" s="1063">
        <f t="shared" si="1"/>
        <v>0</v>
      </c>
      <c r="F20" s="1026">
        <v>15</v>
      </c>
      <c r="G20" s="1026"/>
      <c r="H20" s="1063">
        <f t="shared" si="2"/>
        <v>0</v>
      </c>
      <c r="I20" s="1017">
        <f t="shared" si="0"/>
        <v>24</v>
      </c>
      <c r="J20" s="1018">
        <f t="shared" si="0"/>
        <v>0</v>
      </c>
      <c r="K20" s="1027">
        <f t="shared" si="3"/>
        <v>0</v>
      </c>
    </row>
    <row r="21" spans="1:11">
      <c r="A21" s="1148" t="s">
        <v>3141</v>
      </c>
      <c r="B21" s="1059" t="s">
        <v>3142</v>
      </c>
      <c r="C21" s="1026"/>
      <c r="D21" s="1026"/>
      <c r="E21" s="1063" t="e">
        <f t="shared" si="1"/>
        <v>#DIV/0!</v>
      </c>
      <c r="F21" s="1026">
        <v>1</v>
      </c>
      <c r="G21" s="1026"/>
      <c r="H21" s="1063">
        <f t="shared" si="2"/>
        <v>0</v>
      </c>
      <c r="I21" s="1017">
        <f t="shared" si="0"/>
        <v>1</v>
      </c>
      <c r="J21" s="1018">
        <f t="shared" si="0"/>
        <v>0</v>
      </c>
      <c r="K21" s="1027">
        <f t="shared" si="3"/>
        <v>0</v>
      </c>
    </row>
    <row r="22" spans="1:11">
      <c r="A22" s="1148" t="s">
        <v>3143</v>
      </c>
      <c r="B22" s="1059" t="s">
        <v>3144</v>
      </c>
      <c r="C22" s="1026"/>
      <c r="D22" s="1026"/>
      <c r="E22" s="1063" t="e">
        <f t="shared" si="1"/>
        <v>#DIV/0!</v>
      </c>
      <c r="F22" s="1026">
        <v>23</v>
      </c>
      <c r="G22" s="1026">
        <v>7</v>
      </c>
      <c r="H22" s="1063">
        <f t="shared" si="2"/>
        <v>30.434782608695656</v>
      </c>
      <c r="I22" s="1017">
        <f t="shared" si="0"/>
        <v>23</v>
      </c>
      <c r="J22" s="1018">
        <f t="shared" si="0"/>
        <v>7</v>
      </c>
      <c r="K22" s="1027">
        <f t="shared" si="3"/>
        <v>30.434782608695656</v>
      </c>
    </row>
    <row r="23" spans="1:11">
      <c r="A23" s="1148" t="s">
        <v>3145</v>
      </c>
      <c r="B23" s="1059" t="s">
        <v>3146</v>
      </c>
      <c r="C23" s="1026"/>
      <c r="D23" s="1026"/>
      <c r="E23" s="1063" t="e">
        <f t="shared" si="1"/>
        <v>#DIV/0!</v>
      </c>
      <c r="F23" s="1026">
        <v>1</v>
      </c>
      <c r="G23" s="1026"/>
      <c r="H23" s="1063">
        <f t="shared" si="2"/>
        <v>0</v>
      </c>
      <c r="I23" s="1017">
        <f t="shared" si="0"/>
        <v>1</v>
      </c>
      <c r="J23" s="1018">
        <f t="shared" si="0"/>
        <v>0</v>
      </c>
      <c r="K23" s="1027">
        <f t="shared" si="3"/>
        <v>0</v>
      </c>
    </row>
    <row r="24" spans="1:11" ht="25.5">
      <c r="A24" s="1148" t="s">
        <v>3147</v>
      </c>
      <c r="B24" s="1060" t="s">
        <v>3148</v>
      </c>
      <c r="C24" s="1026"/>
      <c r="D24" s="1026"/>
      <c r="E24" s="1063" t="e">
        <f t="shared" si="1"/>
        <v>#DIV/0!</v>
      </c>
      <c r="F24" s="1026">
        <v>2</v>
      </c>
      <c r="G24" s="1026"/>
      <c r="H24" s="1063">
        <f t="shared" si="2"/>
        <v>0</v>
      </c>
      <c r="I24" s="1017">
        <f t="shared" si="0"/>
        <v>2</v>
      </c>
      <c r="J24" s="1018">
        <f t="shared" si="0"/>
        <v>0</v>
      </c>
      <c r="K24" s="1027">
        <f t="shared" si="3"/>
        <v>0</v>
      </c>
    </row>
    <row r="25" spans="1:11">
      <c r="A25" s="1148" t="s">
        <v>3149</v>
      </c>
      <c r="B25" s="1059" t="s">
        <v>3150</v>
      </c>
      <c r="C25" s="1026"/>
      <c r="D25" s="1026"/>
      <c r="E25" s="1063" t="e">
        <f t="shared" si="1"/>
        <v>#DIV/0!</v>
      </c>
      <c r="F25" s="1026">
        <v>2</v>
      </c>
      <c r="G25" s="1026"/>
      <c r="H25" s="1063">
        <f t="shared" si="2"/>
        <v>0</v>
      </c>
      <c r="I25" s="1017">
        <f t="shared" si="0"/>
        <v>2</v>
      </c>
      <c r="J25" s="1018">
        <f t="shared" si="0"/>
        <v>0</v>
      </c>
      <c r="K25" s="1027">
        <f t="shared" si="3"/>
        <v>0</v>
      </c>
    </row>
    <row r="26" spans="1:11">
      <c r="A26" s="1148" t="s">
        <v>3151</v>
      </c>
      <c r="B26" s="1059" t="s">
        <v>3152</v>
      </c>
      <c r="C26" s="1024">
        <v>1</v>
      </c>
      <c r="D26" s="1024"/>
      <c r="E26" s="1063">
        <f t="shared" si="1"/>
        <v>0</v>
      </c>
      <c r="F26" s="1026">
        <v>6</v>
      </c>
      <c r="G26" s="1026"/>
      <c r="H26" s="1063">
        <f t="shared" si="2"/>
        <v>0</v>
      </c>
      <c r="I26" s="1017">
        <f t="shared" si="0"/>
        <v>7</v>
      </c>
      <c r="J26" s="1018">
        <f t="shared" si="0"/>
        <v>0</v>
      </c>
      <c r="K26" s="1027">
        <f t="shared" si="3"/>
        <v>0</v>
      </c>
    </row>
    <row r="27" spans="1:11">
      <c r="A27" s="1148" t="s">
        <v>3153</v>
      </c>
      <c r="B27" s="1059" t="s">
        <v>3154</v>
      </c>
      <c r="C27" s="1026"/>
      <c r="D27" s="1026"/>
      <c r="E27" s="1063" t="e">
        <f t="shared" si="1"/>
        <v>#DIV/0!</v>
      </c>
      <c r="F27" s="1026">
        <v>8</v>
      </c>
      <c r="G27" s="1026"/>
      <c r="H27" s="1063">
        <f t="shared" si="2"/>
        <v>0</v>
      </c>
      <c r="I27" s="1017">
        <f t="shared" si="0"/>
        <v>8</v>
      </c>
      <c r="J27" s="1018">
        <f t="shared" si="0"/>
        <v>0</v>
      </c>
      <c r="K27" s="1027">
        <f t="shared" si="3"/>
        <v>0</v>
      </c>
    </row>
    <row r="28" spans="1:11">
      <c r="A28" s="1148" t="s">
        <v>3155</v>
      </c>
      <c r="B28" s="1059" t="s">
        <v>3156</v>
      </c>
      <c r="C28" s="1026"/>
      <c r="D28" s="1026"/>
      <c r="E28" s="1063" t="e">
        <f t="shared" si="1"/>
        <v>#DIV/0!</v>
      </c>
      <c r="F28" s="1026">
        <v>7</v>
      </c>
      <c r="G28" s="1026"/>
      <c r="H28" s="1063">
        <f t="shared" si="2"/>
        <v>0</v>
      </c>
      <c r="I28" s="1017">
        <f t="shared" si="0"/>
        <v>7</v>
      </c>
      <c r="J28" s="1018">
        <f t="shared" si="0"/>
        <v>0</v>
      </c>
      <c r="K28" s="1027">
        <f t="shared" si="3"/>
        <v>0</v>
      </c>
    </row>
    <row r="29" spans="1:11">
      <c r="A29" s="1148" t="s">
        <v>3157</v>
      </c>
      <c r="B29" s="1059" t="s">
        <v>3158</v>
      </c>
      <c r="C29" s="1024">
        <v>3</v>
      </c>
      <c r="D29" s="1024"/>
      <c r="E29" s="1063">
        <f t="shared" si="1"/>
        <v>0</v>
      </c>
      <c r="F29" s="1026">
        <v>62</v>
      </c>
      <c r="G29" s="1026"/>
      <c r="H29" s="1063">
        <f t="shared" si="2"/>
        <v>0</v>
      </c>
      <c r="I29" s="1017">
        <f t="shared" si="0"/>
        <v>65</v>
      </c>
      <c r="J29" s="1018">
        <f t="shared" si="0"/>
        <v>0</v>
      </c>
      <c r="K29" s="1027">
        <f t="shared" si="3"/>
        <v>0</v>
      </c>
    </row>
    <row r="30" spans="1:11">
      <c r="A30" s="1148" t="s">
        <v>1002</v>
      </c>
      <c r="B30" s="1059" t="s">
        <v>3160</v>
      </c>
      <c r="C30" s="1024">
        <v>2</v>
      </c>
      <c r="D30" s="1024"/>
      <c r="E30" s="1063">
        <f t="shared" si="1"/>
        <v>0</v>
      </c>
      <c r="F30" s="1026"/>
      <c r="G30" s="1026"/>
      <c r="H30" s="1063" t="e">
        <f t="shared" si="2"/>
        <v>#DIV/0!</v>
      </c>
      <c r="I30" s="1017">
        <f t="shared" si="0"/>
        <v>2</v>
      </c>
      <c r="J30" s="1018">
        <f t="shared" si="0"/>
        <v>0</v>
      </c>
      <c r="K30" s="1027">
        <f t="shared" si="3"/>
        <v>0</v>
      </c>
    </row>
    <row r="31" spans="1:11">
      <c r="A31" s="1148" t="s">
        <v>3161</v>
      </c>
      <c r="B31" s="1059" t="s">
        <v>3162</v>
      </c>
      <c r="C31" s="1026"/>
      <c r="D31" s="1026"/>
      <c r="E31" s="1063" t="e">
        <f t="shared" si="1"/>
        <v>#DIV/0!</v>
      </c>
      <c r="F31" s="1026">
        <v>2</v>
      </c>
      <c r="G31" s="1026"/>
      <c r="H31" s="1063">
        <f t="shared" si="2"/>
        <v>0</v>
      </c>
      <c r="I31" s="1017">
        <f t="shared" si="0"/>
        <v>2</v>
      </c>
      <c r="J31" s="1018">
        <f t="shared" si="0"/>
        <v>0</v>
      </c>
      <c r="K31" s="1027">
        <f t="shared" si="3"/>
        <v>0</v>
      </c>
    </row>
    <row r="32" spans="1:11">
      <c r="A32" s="1148" t="s">
        <v>3163</v>
      </c>
      <c r="B32" s="1059" t="s">
        <v>3164</v>
      </c>
      <c r="C32" s="1026"/>
      <c r="D32" s="1026"/>
      <c r="E32" s="1063" t="e">
        <f t="shared" si="1"/>
        <v>#DIV/0!</v>
      </c>
      <c r="F32" s="1026">
        <v>5</v>
      </c>
      <c r="G32" s="1026"/>
      <c r="H32" s="1063">
        <f t="shared" si="2"/>
        <v>0</v>
      </c>
      <c r="I32" s="1017">
        <f t="shared" si="0"/>
        <v>5</v>
      </c>
      <c r="J32" s="1018">
        <f t="shared" si="0"/>
        <v>0</v>
      </c>
      <c r="K32" s="1027">
        <f t="shared" si="3"/>
        <v>0</v>
      </c>
    </row>
    <row r="33" spans="1:13">
      <c r="A33" s="1148" t="s">
        <v>3165</v>
      </c>
      <c r="B33" s="1059" t="s">
        <v>3166</v>
      </c>
      <c r="C33" s="1026"/>
      <c r="D33" s="1026"/>
      <c r="E33" s="1063" t="e">
        <f t="shared" si="1"/>
        <v>#DIV/0!</v>
      </c>
      <c r="F33" s="1026">
        <v>1</v>
      </c>
      <c r="G33" s="1026"/>
      <c r="H33" s="1063">
        <f t="shared" si="2"/>
        <v>0</v>
      </c>
      <c r="I33" s="1017">
        <f t="shared" si="0"/>
        <v>1</v>
      </c>
      <c r="J33" s="1018">
        <f t="shared" si="0"/>
        <v>0</v>
      </c>
      <c r="K33" s="1027">
        <f t="shared" si="3"/>
        <v>0</v>
      </c>
    </row>
    <row r="34" spans="1:13">
      <c r="A34" s="1148" t="s">
        <v>3167</v>
      </c>
      <c r="B34" s="1059" t="s">
        <v>3168</v>
      </c>
      <c r="C34" s="1026"/>
      <c r="D34" s="1026"/>
      <c r="E34" s="1063" t="e">
        <f t="shared" si="1"/>
        <v>#DIV/0!</v>
      </c>
      <c r="F34" s="1026">
        <v>4</v>
      </c>
      <c r="G34" s="1026"/>
      <c r="H34" s="1063">
        <f t="shared" si="2"/>
        <v>0</v>
      </c>
      <c r="I34" s="1017">
        <f t="shared" si="0"/>
        <v>4</v>
      </c>
      <c r="J34" s="1018">
        <f t="shared" si="0"/>
        <v>0</v>
      </c>
      <c r="K34" s="1027">
        <f t="shared" si="3"/>
        <v>0</v>
      </c>
    </row>
    <row r="35" spans="1:13">
      <c r="A35" s="1148" t="s">
        <v>3169</v>
      </c>
      <c r="B35" s="1059" t="s">
        <v>3170</v>
      </c>
      <c r="C35" s="1026"/>
      <c r="D35" s="1026"/>
      <c r="E35" s="1063" t="e">
        <f t="shared" si="1"/>
        <v>#DIV/0!</v>
      </c>
      <c r="F35" s="1026">
        <v>1</v>
      </c>
      <c r="G35" s="1026"/>
      <c r="H35" s="1063">
        <f t="shared" si="2"/>
        <v>0</v>
      </c>
      <c r="I35" s="1017">
        <f t="shared" si="0"/>
        <v>1</v>
      </c>
      <c r="J35" s="1018">
        <f t="shared" si="0"/>
        <v>0</v>
      </c>
      <c r="K35" s="1027">
        <f t="shared" si="3"/>
        <v>0</v>
      </c>
    </row>
    <row r="36" spans="1:13">
      <c r="A36" s="1150" t="s">
        <v>3171</v>
      </c>
      <c r="B36" s="1023" t="s">
        <v>3172</v>
      </c>
      <c r="C36" s="1026"/>
      <c r="D36" s="1026"/>
      <c r="E36" s="1063" t="e">
        <f t="shared" si="1"/>
        <v>#DIV/0!</v>
      </c>
      <c r="F36" s="1026">
        <v>2</v>
      </c>
      <c r="G36" s="1026"/>
      <c r="H36" s="1063">
        <f t="shared" si="2"/>
        <v>0</v>
      </c>
      <c r="I36" s="1017">
        <f t="shared" si="0"/>
        <v>2</v>
      </c>
      <c r="J36" s="1018">
        <f t="shared" si="0"/>
        <v>0</v>
      </c>
      <c r="K36" s="1027">
        <f t="shared" si="3"/>
        <v>0</v>
      </c>
    </row>
    <row r="37" spans="1:13" ht="25.5">
      <c r="A37" s="1150" t="s">
        <v>3173</v>
      </c>
      <c r="B37" s="1023" t="s">
        <v>3174</v>
      </c>
      <c r="C37" s="1026"/>
      <c r="D37" s="1026"/>
      <c r="E37" s="1063" t="e">
        <f t="shared" si="1"/>
        <v>#DIV/0!</v>
      </c>
      <c r="F37" s="1026">
        <v>1</v>
      </c>
      <c r="G37" s="1026"/>
      <c r="H37" s="1063">
        <f t="shared" si="2"/>
        <v>0</v>
      </c>
      <c r="I37" s="1017">
        <f t="shared" si="0"/>
        <v>1</v>
      </c>
      <c r="J37" s="1018">
        <f t="shared" si="0"/>
        <v>0</v>
      </c>
      <c r="K37" s="1027">
        <f t="shared" si="3"/>
        <v>0</v>
      </c>
    </row>
    <row r="38" spans="1:13">
      <c r="A38" s="1150" t="s">
        <v>3175</v>
      </c>
      <c r="B38" s="1023" t="s">
        <v>797</v>
      </c>
      <c r="C38" s="1026"/>
      <c r="D38" s="1026"/>
      <c r="E38" s="1063" t="e">
        <f t="shared" si="1"/>
        <v>#DIV/0!</v>
      </c>
      <c r="F38" s="1026">
        <v>1</v>
      </c>
      <c r="G38" s="1026"/>
      <c r="H38" s="1063">
        <f t="shared" si="2"/>
        <v>0</v>
      </c>
      <c r="I38" s="1017">
        <f t="shared" si="0"/>
        <v>1</v>
      </c>
      <c r="J38" s="1018">
        <f t="shared" si="0"/>
        <v>0</v>
      </c>
      <c r="K38" s="1027">
        <f t="shared" si="3"/>
        <v>0</v>
      </c>
      <c r="M38" s="97"/>
    </row>
    <row r="39" spans="1:13">
      <c r="A39" s="1150" t="s">
        <v>120</v>
      </c>
      <c r="B39" s="1023" t="s">
        <v>218</v>
      </c>
      <c r="C39" s="1026"/>
      <c r="D39" s="1026"/>
      <c r="E39" s="1063" t="e">
        <f t="shared" si="1"/>
        <v>#DIV/0!</v>
      </c>
      <c r="F39" s="1026">
        <v>1</v>
      </c>
      <c r="G39" s="1026"/>
      <c r="H39" s="1063">
        <f t="shared" si="2"/>
        <v>0</v>
      </c>
      <c r="I39" s="1017">
        <f t="shared" si="0"/>
        <v>1</v>
      </c>
      <c r="J39" s="1018">
        <f t="shared" si="0"/>
        <v>0</v>
      </c>
      <c r="K39" s="1027">
        <f t="shared" si="3"/>
        <v>0</v>
      </c>
    </row>
    <row r="40" spans="1:13">
      <c r="A40" s="1150" t="s">
        <v>798</v>
      </c>
      <c r="B40" s="1023" t="s">
        <v>799</v>
      </c>
      <c r="C40" s="1026"/>
      <c r="D40" s="1026"/>
      <c r="E40" s="1063" t="e">
        <f t="shared" si="1"/>
        <v>#DIV/0!</v>
      </c>
      <c r="F40" s="1026">
        <v>1</v>
      </c>
      <c r="G40" s="1026"/>
      <c r="H40" s="1063">
        <f t="shared" si="2"/>
        <v>0</v>
      </c>
      <c r="I40" s="1017">
        <f t="shared" si="0"/>
        <v>1</v>
      </c>
      <c r="J40" s="1018">
        <f t="shared" si="0"/>
        <v>0</v>
      </c>
      <c r="K40" s="1027">
        <f t="shared" si="3"/>
        <v>0</v>
      </c>
    </row>
    <row r="41" spans="1:13">
      <c r="A41" s="1150" t="s">
        <v>800</v>
      </c>
      <c r="B41" s="1023" t="s">
        <v>801</v>
      </c>
      <c r="C41" s="1026"/>
      <c r="D41" s="1026"/>
      <c r="E41" s="1063" t="e">
        <f t="shared" si="1"/>
        <v>#DIV/0!</v>
      </c>
      <c r="F41" s="1026">
        <v>2</v>
      </c>
      <c r="G41" s="1026"/>
      <c r="H41" s="1063">
        <f t="shared" si="2"/>
        <v>0</v>
      </c>
      <c r="I41" s="1017">
        <f t="shared" si="0"/>
        <v>2</v>
      </c>
      <c r="J41" s="1018">
        <f t="shared" si="0"/>
        <v>0</v>
      </c>
      <c r="K41" s="1027">
        <f t="shared" si="3"/>
        <v>0</v>
      </c>
    </row>
    <row r="42" spans="1:13">
      <c r="A42" s="1150" t="s">
        <v>802</v>
      </c>
      <c r="B42" s="1023" t="s">
        <v>803</v>
      </c>
      <c r="C42" s="1024">
        <v>3</v>
      </c>
      <c r="D42" s="1024"/>
      <c r="E42" s="1063">
        <f t="shared" si="1"/>
        <v>0</v>
      </c>
      <c r="F42" s="1026">
        <v>4</v>
      </c>
      <c r="G42" s="1026"/>
      <c r="H42" s="1063">
        <f t="shared" si="2"/>
        <v>0</v>
      </c>
      <c r="I42" s="1017">
        <f t="shared" ref="I42:J59" si="4">C42+F42</f>
        <v>7</v>
      </c>
      <c r="J42" s="1018">
        <f t="shared" si="4"/>
        <v>0</v>
      </c>
      <c r="K42" s="1027">
        <f t="shared" si="3"/>
        <v>0</v>
      </c>
    </row>
    <row r="43" spans="1:13">
      <c r="A43" s="1150" t="s">
        <v>804</v>
      </c>
      <c r="B43" s="1023" t="s">
        <v>805</v>
      </c>
      <c r="C43" s="1026"/>
      <c r="D43" s="1026"/>
      <c r="E43" s="1063" t="e">
        <f t="shared" si="1"/>
        <v>#DIV/0!</v>
      </c>
      <c r="F43" s="1026">
        <v>3</v>
      </c>
      <c r="G43" s="1026"/>
      <c r="H43" s="1063">
        <f t="shared" si="2"/>
        <v>0</v>
      </c>
      <c r="I43" s="1017">
        <f t="shared" si="4"/>
        <v>3</v>
      </c>
      <c r="J43" s="1018">
        <f t="shared" si="4"/>
        <v>0</v>
      </c>
      <c r="K43" s="1027">
        <f t="shared" si="3"/>
        <v>0</v>
      </c>
    </row>
    <row r="44" spans="1:13">
      <c r="A44" s="1150" t="s">
        <v>806</v>
      </c>
      <c r="B44" s="1023" t="s">
        <v>2218</v>
      </c>
      <c r="C44" s="1026"/>
      <c r="D44" s="1026"/>
      <c r="E44" s="1063" t="e">
        <f t="shared" si="1"/>
        <v>#DIV/0!</v>
      </c>
      <c r="F44" s="1026">
        <v>3</v>
      </c>
      <c r="G44" s="1026"/>
      <c r="H44" s="1063">
        <f t="shared" si="2"/>
        <v>0</v>
      </c>
      <c r="I44" s="1017">
        <f t="shared" si="4"/>
        <v>3</v>
      </c>
      <c r="J44" s="1018">
        <f t="shared" si="4"/>
        <v>0</v>
      </c>
      <c r="K44" s="1027">
        <f t="shared" si="3"/>
        <v>0</v>
      </c>
    </row>
    <row r="45" spans="1:13">
      <c r="A45" s="1150" t="s">
        <v>2219</v>
      </c>
      <c r="B45" s="1023" t="s">
        <v>2220</v>
      </c>
      <c r="C45" s="1026"/>
      <c r="D45" s="1026"/>
      <c r="E45" s="1063" t="e">
        <f t="shared" si="1"/>
        <v>#DIV/0!</v>
      </c>
      <c r="F45" s="1026">
        <v>1</v>
      </c>
      <c r="G45" s="1026"/>
      <c r="H45" s="1063">
        <f t="shared" si="2"/>
        <v>0</v>
      </c>
      <c r="I45" s="1017">
        <f t="shared" si="4"/>
        <v>1</v>
      </c>
      <c r="J45" s="1018">
        <f t="shared" si="4"/>
        <v>0</v>
      </c>
      <c r="K45" s="1027">
        <f t="shared" si="3"/>
        <v>0</v>
      </c>
    </row>
    <row r="46" spans="1:13">
      <c r="A46" s="1150" t="s">
        <v>2908</v>
      </c>
      <c r="B46" s="1023" t="s">
        <v>2909</v>
      </c>
      <c r="C46" s="1026"/>
      <c r="D46" s="1026"/>
      <c r="E46" s="1063" t="e">
        <f t="shared" si="1"/>
        <v>#DIV/0!</v>
      </c>
      <c r="F46" s="1026">
        <v>1</v>
      </c>
      <c r="G46" s="1026"/>
      <c r="H46" s="1063">
        <f t="shared" si="2"/>
        <v>0</v>
      </c>
      <c r="I46" s="1017">
        <f t="shared" si="4"/>
        <v>1</v>
      </c>
      <c r="J46" s="1018">
        <f t="shared" si="4"/>
        <v>0</v>
      </c>
      <c r="K46" s="1027">
        <f t="shared" si="3"/>
        <v>0</v>
      </c>
    </row>
    <row r="47" spans="1:13">
      <c r="A47" s="1150" t="s">
        <v>43</v>
      </c>
      <c r="B47" s="1023" t="s">
        <v>44</v>
      </c>
      <c r="C47" s="1026"/>
      <c r="D47" s="1026"/>
      <c r="E47" s="1063" t="e">
        <f t="shared" si="1"/>
        <v>#DIV/0!</v>
      </c>
      <c r="F47" s="1026">
        <v>1</v>
      </c>
      <c r="G47" s="1026"/>
      <c r="H47" s="1063">
        <f t="shared" si="2"/>
        <v>0</v>
      </c>
      <c r="I47" s="1017">
        <f t="shared" si="4"/>
        <v>1</v>
      </c>
      <c r="J47" s="1018">
        <f t="shared" si="4"/>
        <v>0</v>
      </c>
      <c r="K47" s="1027">
        <f t="shared" si="3"/>
        <v>0</v>
      </c>
    </row>
    <row r="48" spans="1:13">
      <c r="A48" s="1150" t="s">
        <v>4153</v>
      </c>
      <c r="B48" s="1023" t="s">
        <v>4154</v>
      </c>
      <c r="C48" s="1026"/>
      <c r="D48" s="1026"/>
      <c r="E48" s="1063" t="e">
        <f t="shared" si="1"/>
        <v>#DIV/0!</v>
      </c>
      <c r="F48" s="1026">
        <v>1</v>
      </c>
      <c r="G48" s="1026"/>
      <c r="H48" s="1063">
        <f t="shared" si="2"/>
        <v>0</v>
      </c>
      <c r="I48" s="1017">
        <f t="shared" si="4"/>
        <v>1</v>
      </c>
      <c r="J48" s="1018">
        <f t="shared" si="4"/>
        <v>0</v>
      </c>
      <c r="K48" s="1027">
        <f t="shared" si="3"/>
        <v>0</v>
      </c>
    </row>
    <row r="49" spans="1:12">
      <c r="A49" s="1150" t="s">
        <v>2938</v>
      </c>
      <c r="B49" s="1023" t="s">
        <v>2939</v>
      </c>
      <c r="C49" s="1026"/>
      <c r="D49" s="1026"/>
      <c r="E49" s="1063" t="e">
        <f t="shared" si="1"/>
        <v>#DIV/0!</v>
      </c>
      <c r="F49" s="1026">
        <v>1</v>
      </c>
      <c r="G49" s="1026"/>
      <c r="H49" s="1063">
        <f t="shared" si="2"/>
        <v>0</v>
      </c>
      <c r="I49" s="1017">
        <f t="shared" si="4"/>
        <v>1</v>
      </c>
      <c r="J49" s="1018">
        <f t="shared" si="4"/>
        <v>0</v>
      </c>
      <c r="K49" s="1027">
        <f t="shared" si="3"/>
        <v>0</v>
      </c>
    </row>
    <row r="50" spans="1:12">
      <c r="A50" s="1150" t="s">
        <v>2965</v>
      </c>
      <c r="B50" s="1023" t="s">
        <v>4155</v>
      </c>
      <c r="C50" s="1026"/>
      <c r="D50" s="1026"/>
      <c r="E50" s="1063" t="e">
        <f t="shared" si="1"/>
        <v>#DIV/0!</v>
      </c>
      <c r="F50" s="1026">
        <v>1</v>
      </c>
      <c r="G50" s="1026"/>
      <c r="H50" s="1063">
        <f t="shared" si="2"/>
        <v>0</v>
      </c>
      <c r="I50" s="1017">
        <f t="shared" si="4"/>
        <v>1</v>
      </c>
      <c r="J50" s="1018">
        <f t="shared" si="4"/>
        <v>0</v>
      </c>
      <c r="K50" s="1027">
        <f t="shared" si="3"/>
        <v>0</v>
      </c>
    </row>
    <row r="51" spans="1:12">
      <c r="A51" s="1150" t="s">
        <v>1111</v>
      </c>
      <c r="B51" s="1023" t="s">
        <v>1112</v>
      </c>
      <c r="C51" s="1026"/>
      <c r="D51" s="1026"/>
      <c r="E51" s="1063" t="e">
        <f t="shared" si="1"/>
        <v>#DIV/0!</v>
      </c>
      <c r="F51" s="1026">
        <v>1</v>
      </c>
      <c r="G51" s="1026"/>
      <c r="H51" s="1063">
        <f t="shared" si="2"/>
        <v>0</v>
      </c>
      <c r="I51" s="1017">
        <f t="shared" si="4"/>
        <v>1</v>
      </c>
      <c r="J51" s="1018">
        <f t="shared" si="4"/>
        <v>0</v>
      </c>
      <c r="K51" s="1027">
        <f t="shared" si="3"/>
        <v>0</v>
      </c>
    </row>
    <row r="52" spans="1:12">
      <c r="A52" s="1150" t="s">
        <v>1116</v>
      </c>
      <c r="B52" s="1023" t="s">
        <v>1117</v>
      </c>
      <c r="C52" s="1026"/>
      <c r="D52" s="1026"/>
      <c r="E52" s="1063" t="e">
        <f t="shared" si="1"/>
        <v>#DIV/0!</v>
      </c>
      <c r="F52" s="1026">
        <v>1</v>
      </c>
      <c r="G52" s="1026"/>
      <c r="H52" s="1063">
        <f t="shared" si="2"/>
        <v>0</v>
      </c>
      <c r="I52" s="1017">
        <f t="shared" si="4"/>
        <v>1</v>
      </c>
      <c r="J52" s="1018">
        <f t="shared" si="4"/>
        <v>0</v>
      </c>
      <c r="K52" s="1027">
        <f t="shared" si="3"/>
        <v>0</v>
      </c>
    </row>
    <row r="53" spans="1:12">
      <c r="A53" s="1150" t="s">
        <v>1115</v>
      </c>
      <c r="B53" s="1023" t="s">
        <v>1118</v>
      </c>
      <c r="C53" s="1026"/>
      <c r="D53" s="1026"/>
      <c r="E53" s="1063" t="e">
        <f t="shared" si="1"/>
        <v>#DIV/0!</v>
      </c>
      <c r="F53" s="1026">
        <v>1</v>
      </c>
      <c r="G53" s="1026"/>
      <c r="H53" s="1063">
        <f t="shared" si="2"/>
        <v>0</v>
      </c>
      <c r="I53" s="1017">
        <f t="shared" si="4"/>
        <v>1</v>
      </c>
      <c r="J53" s="1018">
        <f t="shared" si="4"/>
        <v>0</v>
      </c>
      <c r="K53" s="1027">
        <f t="shared" si="3"/>
        <v>0</v>
      </c>
    </row>
    <row r="54" spans="1:12">
      <c r="A54" s="1150" t="s">
        <v>1119</v>
      </c>
      <c r="B54" s="1023" t="s">
        <v>1120</v>
      </c>
      <c r="C54" s="1026"/>
      <c r="D54" s="1026"/>
      <c r="E54" s="1063" t="e">
        <f t="shared" si="1"/>
        <v>#DIV/0!</v>
      </c>
      <c r="F54" s="1026">
        <v>2</v>
      </c>
      <c r="G54" s="1026"/>
      <c r="H54" s="1063">
        <f t="shared" si="2"/>
        <v>0</v>
      </c>
      <c r="I54" s="1017">
        <f t="shared" si="4"/>
        <v>2</v>
      </c>
      <c r="J54" s="1018">
        <f t="shared" si="4"/>
        <v>0</v>
      </c>
      <c r="K54" s="1027">
        <f t="shared" si="3"/>
        <v>0</v>
      </c>
    </row>
    <row r="55" spans="1:12">
      <c r="A55" s="1150" t="s">
        <v>1121</v>
      </c>
      <c r="B55" s="1023" t="s">
        <v>1122</v>
      </c>
      <c r="C55" s="1026"/>
      <c r="D55" s="1026"/>
      <c r="E55" s="1063" t="e">
        <f t="shared" si="1"/>
        <v>#DIV/0!</v>
      </c>
      <c r="F55" s="1026">
        <v>1</v>
      </c>
      <c r="G55" s="1026"/>
      <c r="H55" s="1063">
        <f t="shared" si="2"/>
        <v>0</v>
      </c>
      <c r="I55" s="1017">
        <f t="shared" si="4"/>
        <v>1</v>
      </c>
      <c r="J55" s="1018">
        <f t="shared" si="4"/>
        <v>0</v>
      </c>
      <c r="K55" s="1027">
        <f t="shared" si="3"/>
        <v>0</v>
      </c>
    </row>
    <row r="56" spans="1:12">
      <c r="A56" s="1150" t="s">
        <v>1123</v>
      </c>
      <c r="B56" s="1023" t="s">
        <v>1124</v>
      </c>
      <c r="C56" s="1026"/>
      <c r="D56" s="1026"/>
      <c r="E56" s="1063" t="e">
        <f t="shared" si="1"/>
        <v>#DIV/0!</v>
      </c>
      <c r="F56" s="1026">
        <v>1</v>
      </c>
      <c r="G56" s="1026"/>
      <c r="H56" s="1063">
        <f t="shared" si="2"/>
        <v>0</v>
      </c>
      <c r="I56" s="1017">
        <f t="shared" si="4"/>
        <v>1</v>
      </c>
      <c r="J56" s="1018">
        <f t="shared" si="4"/>
        <v>0</v>
      </c>
      <c r="K56" s="1027">
        <f t="shared" si="3"/>
        <v>0</v>
      </c>
    </row>
    <row r="57" spans="1:12">
      <c r="A57" s="1150" t="s">
        <v>3159</v>
      </c>
      <c r="B57" s="1023" t="s">
        <v>1153</v>
      </c>
      <c r="C57" s="1026"/>
      <c r="D57" s="1026"/>
      <c r="E57" s="1063" t="e">
        <f t="shared" si="1"/>
        <v>#DIV/0!</v>
      </c>
      <c r="F57" s="1026">
        <v>3</v>
      </c>
      <c r="G57" s="1026"/>
      <c r="H57" s="1063">
        <f t="shared" si="2"/>
        <v>0</v>
      </c>
      <c r="I57" s="1017">
        <f t="shared" si="4"/>
        <v>3</v>
      </c>
      <c r="J57" s="1018">
        <f t="shared" si="4"/>
        <v>0</v>
      </c>
      <c r="K57" s="1027">
        <f t="shared" si="3"/>
        <v>0</v>
      </c>
    </row>
    <row r="58" spans="1:12">
      <c r="A58" s="1095"/>
      <c r="B58" s="1023"/>
      <c r="C58" s="1024"/>
      <c r="D58" s="1024"/>
      <c r="E58" s="1063" t="e">
        <f t="shared" si="1"/>
        <v>#DIV/0!</v>
      </c>
      <c r="F58" s="1026"/>
      <c r="G58" s="1026"/>
      <c r="H58" s="1063" t="e">
        <f t="shared" si="2"/>
        <v>#DIV/0!</v>
      </c>
      <c r="I58" s="1017">
        <f t="shared" si="4"/>
        <v>0</v>
      </c>
      <c r="J58" s="1018">
        <f t="shared" si="4"/>
        <v>0</v>
      </c>
      <c r="K58" s="1027" t="e">
        <f t="shared" si="3"/>
        <v>#DIV/0!</v>
      </c>
    </row>
    <row r="59" spans="1:12">
      <c r="A59" s="1152" t="s">
        <v>79</v>
      </c>
      <c r="B59" s="1153"/>
      <c r="C59" s="1154">
        <f>SUM(C10:C58)</f>
        <v>18</v>
      </c>
      <c r="D59" s="1154">
        <f>SUM(D10:D58)</f>
        <v>0</v>
      </c>
      <c r="E59" s="1027">
        <f t="shared" si="1"/>
        <v>0</v>
      </c>
      <c r="F59" s="1154">
        <f>SUM(F10:F58)</f>
        <v>260</v>
      </c>
      <c r="G59" s="1154">
        <f>SUM(G10:G58)</f>
        <v>21</v>
      </c>
      <c r="H59" s="1027">
        <f t="shared" si="2"/>
        <v>8.0769230769230766</v>
      </c>
      <c r="I59" s="1017">
        <f t="shared" si="4"/>
        <v>278</v>
      </c>
      <c r="J59" s="1018">
        <f t="shared" si="4"/>
        <v>21</v>
      </c>
      <c r="K59" s="1027">
        <f t="shared" si="3"/>
        <v>7.5539568345323742</v>
      </c>
    </row>
    <row r="60" spans="1:12">
      <c r="A60" s="1095"/>
      <c r="B60" s="1155" t="s">
        <v>80</v>
      </c>
      <c r="C60" s="1932"/>
      <c r="D60" s="1932"/>
      <c r="E60" s="1932"/>
      <c r="F60" s="1932"/>
      <c r="G60" s="1932"/>
      <c r="H60" s="1932"/>
      <c r="I60" s="1932"/>
      <c r="J60" s="1932"/>
      <c r="K60" s="1147"/>
    </row>
    <row r="61" spans="1:12">
      <c r="A61" s="1156" t="s">
        <v>3003</v>
      </c>
      <c r="B61" s="1059" t="s">
        <v>3004</v>
      </c>
      <c r="C61" s="1026">
        <v>8</v>
      </c>
      <c r="D61" s="1026"/>
      <c r="E61" s="1063">
        <f t="shared" si="1"/>
        <v>0</v>
      </c>
      <c r="F61" s="1026"/>
      <c r="G61" s="1026"/>
      <c r="H61" s="1063" t="e">
        <f t="shared" ref="H61:H124" si="5">SUM(G61/F61*100)</f>
        <v>#DIV/0!</v>
      </c>
      <c r="I61" s="1073">
        <f t="shared" ref="I61:J92" si="6">C61+F61</f>
        <v>8</v>
      </c>
      <c r="J61" s="1074">
        <f t="shared" si="6"/>
        <v>0</v>
      </c>
      <c r="K61" s="1027">
        <f t="shared" ref="K61:K124" si="7">SUM(J61/I61*100)</f>
        <v>0</v>
      </c>
      <c r="L61" s="217"/>
    </row>
    <row r="62" spans="1:12">
      <c r="A62" s="1156" t="s">
        <v>807</v>
      </c>
      <c r="B62" s="1059" t="s">
        <v>808</v>
      </c>
      <c r="C62" s="1024">
        <v>206</v>
      </c>
      <c r="D62" s="1024">
        <v>88</v>
      </c>
      <c r="E62" s="1063">
        <f t="shared" si="1"/>
        <v>42.718446601941743</v>
      </c>
      <c r="F62" s="1026">
        <v>532</v>
      </c>
      <c r="G62" s="1026">
        <v>44</v>
      </c>
      <c r="H62" s="1063">
        <f t="shared" si="5"/>
        <v>8.2706766917293226</v>
      </c>
      <c r="I62" s="1073">
        <f t="shared" si="6"/>
        <v>738</v>
      </c>
      <c r="J62" s="1074">
        <f t="shared" si="6"/>
        <v>132</v>
      </c>
      <c r="K62" s="1027">
        <f t="shared" si="7"/>
        <v>17.886178861788618</v>
      </c>
      <c r="L62" s="217"/>
    </row>
    <row r="63" spans="1:12">
      <c r="A63" s="1156" t="s">
        <v>4283</v>
      </c>
      <c r="B63" s="1059" t="s">
        <v>4284</v>
      </c>
      <c r="C63" s="1024">
        <v>1256</v>
      </c>
      <c r="D63" s="1024">
        <v>34</v>
      </c>
      <c r="E63" s="1063">
        <f t="shared" si="1"/>
        <v>2.7070063694267517</v>
      </c>
      <c r="F63" s="1026">
        <v>59</v>
      </c>
      <c r="G63" s="1026">
        <v>2</v>
      </c>
      <c r="H63" s="1063">
        <f t="shared" si="5"/>
        <v>3.3898305084745761</v>
      </c>
      <c r="I63" s="1073">
        <f t="shared" si="6"/>
        <v>1315</v>
      </c>
      <c r="J63" s="1074">
        <f t="shared" si="6"/>
        <v>36</v>
      </c>
      <c r="K63" s="1027">
        <f t="shared" si="7"/>
        <v>2.7376425855513311</v>
      </c>
      <c r="L63" s="217"/>
    </row>
    <row r="64" spans="1:12">
      <c r="A64" s="1156" t="s">
        <v>538</v>
      </c>
      <c r="B64" s="1059" t="s">
        <v>3005</v>
      </c>
      <c r="C64" s="1024">
        <v>521</v>
      </c>
      <c r="D64" s="1024">
        <v>322</v>
      </c>
      <c r="E64" s="1063">
        <f t="shared" si="1"/>
        <v>61.804222648752393</v>
      </c>
      <c r="F64" s="1026">
        <v>257</v>
      </c>
      <c r="G64" s="1026">
        <v>31</v>
      </c>
      <c r="H64" s="1063">
        <f t="shared" si="5"/>
        <v>12.062256809338521</v>
      </c>
      <c r="I64" s="1073">
        <f t="shared" si="6"/>
        <v>778</v>
      </c>
      <c r="J64" s="1074">
        <f t="shared" si="6"/>
        <v>353</v>
      </c>
      <c r="K64" s="1027">
        <f t="shared" si="7"/>
        <v>45.372750642673523</v>
      </c>
      <c r="L64" s="217"/>
    </row>
    <row r="65" spans="1:12">
      <c r="A65" s="1156" t="s">
        <v>3171</v>
      </c>
      <c r="B65" s="1059" t="s">
        <v>3172</v>
      </c>
      <c r="C65" s="1024">
        <v>282</v>
      </c>
      <c r="D65" s="1024">
        <v>45</v>
      </c>
      <c r="E65" s="1063">
        <f t="shared" si="1"/>
        <v>15.957446808510639</v>
      </c>
      <c r="F65" s="1026">
        <v>45</v>
      </c>
      <c r="G65" s="1026">
        <v>5</v>
      </c>
      <c r="H65" s="1063">
        <f t="shared" si="5"/>
        <v>11.111111111111111</v>
      </c>
      <c r="I65" s="1073">
        <f t="shared" si="6"/>
        <v>327</v>
      </c>
      <c r="J65" s="1074">
        <f t="shared" si="6"/>
        <v>50</v>
      </c>
      <c r="K65" s="1027">
        <f t="shared" si="7"/>
        <v>15.290519877675839</v>
      </c>
      <c r="L65" s="217"/>
    </row>
    <row r="66" spans="1:12">
      <c r="A66" s="1156" t="s">
        <v>4156</v>
      </c>
      <c r="B66" s="1059" t="s">
        <v>4157</v>
      </c>
      <c r="C66" s="1024">
        <v>6</v>
      </c>
      <c r="D66" s="1024"/>
      <c r="E66" s="1063">
        <f t="shared" si="1"/>
        <v>0</v>
      </c>
      <c r="F66" s="1026">
        <v>1</v>
      </c>
      <c r="G66" s="1026"/>
      <c r="H66" s="1063">
        <f t="shared" si="5"/>
        <v>0</v>
      </c>
      <c r="I66" s="1073">
        <f t="shared" si="6"/>
        <v>7</v>
      </c>
      <c r="J66" s="1074">
        <f t="shared" si="6"/>
        <v>0</v>
      </c>
      <c r="K66" s="1027">
        <f t="shared" si="7"/>
        <v>0</v>
      </c>
      <c r="L66" s="217"/>
    </row>
    <row r="67" spans="1:12">
      <c r="A67" s="1156" t="s">
        <v>4158</v>
      </c>
      <c r="B67" s="1059" t="s">
        <v>4159</v>
      </c>
      <c r="C67" s="1024">
        <v>180</v>
      </c>
      <c r="D67" s="1024">
        <v>76</v>
      </c>
      <c r="E67" s="1063">
        <f t="shared" si="1"/>
        <v>42.222222222222221</v>
      </c>
      <c r="F67" s="1026">
        <v>5</v>
      </c>
      <c r="G67" s="1026"/>
      <c r="H67" s="1063">
        <f t="shared" si="5"/>
        <v>0</v>
      </c>
      <c r="I67" s="1073">
        <f t="shared" si="6"/>
        <v>185</v>
      </c>
      <c r="J67" s="1074">
        <f t="shared" si="6"/>
        <v>76</v>
      </c>
      <c r="K67" s="1027">
        <f t="shared" si="7"/>
        <v>41.081081081081081</v>
      </c>
      <c r="L67" s="217"/>
    </row>
    <row r="68" spans="1:12">
      <c r="A68" s="1156" t="s">
        <v>2514</v>
      </c>
      <c r="B68" s="1059" t="s">
        <v>2515</v>
      </c>
      <c r="C68" s="1024">
        <v>3054</v>
      </c>
      <c r="D68" s="1024">
        <v>820</v>
      </c>
      <c r="E68" s="1063">
        <f t="shared" si="1"/>
        <v>26.850032743942371</v>
      </c>
      <c r="F68" s="1026">
        <v>112</v>
      </c>
      <c r="G68" s="1026">
        <v>1</v>
      </c>
      <c r="H68" s="1063">
        <f t="shared" si="5"/>
        <v>0.89285714285714279</v>
      </c>
      <c r="I68" s="1073">
        <f t="shared" si="6"/>
        <v>3166</v>
      </c>
      <c r="J68" s="1074">
        <f t="shared" si="6"/>
        <v>821</v>
      </c>
      <c r="K68" s="1027">
        <f t="shared" si="7"/>
        <v>25.931775110549587</v>
      </c>
      <c r="L68" s="217"/>
    </row>
    <row r="69" spans="1:12">
      <c r="A69" s="1156" t="s">
        <v>4511</v>
      </c>
      <c r="B69" s="1059" t="s">
        <v>4512</v>
      </c>
      <c r="C69" s="1024">
        <v>192</v>
      </c>
      <c r="D69" s="1024">
        <v>22</v>
      </c>
      <c r="E69" s="1063">
        <f t="shared" si="1"/>
        <v>11.458333333333332</v>
      </c>
      <c r="F69" s="1026">
        <v>7</v>
      </c>
      <c r="G69" s="1026"/>
      <c r="H69" s="1063">
        <f t="shared" si="5"/>
        <v>0</v>
      </c>
      <c r="I69" s="1073">
        <f t="shared" si="6"/>
        <v>199</v>
      </c>
      <c r="J69" s="1074">
        <f t="shared" si="6"/>
        <v>22</v>
      </c>
      <c r="K69" s="1027">
        <f t="shared" si="7"/>
        <v>11.055276381909549</v>
      </c>
      <c r="L69" s="217"/>
    </row>
    <row r="70" spans="1:12">
      <c r="A70" s="1156" t="s">
        <v>1065</v>
      </c>
      <c r="B70" s="1059" t="s">
        <v>1066</v>
      </c>
      <c r="C70" s="1024">
        <v>280</v>
      </c>
      <c r="D70" s="1024">
        <v>406</v>
      </c>
      <c r="E70" s="1063">
        <f t="shared" si="1"/>
        <v>145</v>
      </c>
      <c r="F70" s="1026">
        <v>80</v>
      </c>
      <c r="G70" s="1026">
        <v>4</v>
      </c>
      <c r="H70" s="1063">
        <f t="shared" si="5"/>
        <v>5</v>
      </c>
      <c r="I70" s="1073">
        <f t="shared" si="6"/>
        <v>360</v>
      </c>
      <c r="J70" s="1074">
        <f t="shared" si="6"/>
        <v>410</v>
      </c>
      <c r="K70" s="1027">
        <f t="shared" si="7"/>
        <v>113.88888888888889</v>
      </c>
      <c r="L70" s="217"/>
    </row>
    <row r="71" spans="1:12">
      <c r="A71" s="1156" t="s">
        <v>4160</v>
      </c>
      <c r="B71" s="1059" t="s">
        <v>4161</v>
      </c>
      <c r="C71" s="1024">
        <v>1</v>
      </c>
      <c r="D71" s="1024"/>
      <c r="E71" s="1063">
        <f t="shared" si="1"/>
        <v>0</v>
      </c>
      <c r="F71" s="1026">
        <v>1</v>
      </c>
      <c r="G71" s="1026"/>
      <c r="H71" s="1063">
        <f t="shared" si="5"/>
        <v>0</v>
      </c>
      <c r="I71" s="1073">
        <f t="shared" si="6"/>
        <v>2</v>
      </c>
      <c r="J71" s="1074">
        <f t="shared" si="6"/>
        <v>0</v>
      </c>
      <c r="K71" s="1027">
        <f t="shared" si="7"/>
        <v>0</v>
      </c>
      <c r="L71" s="217"/>
    </row>
    <row r="72" spans="1:12">
      <c r="A72" s="1156" t="s">
        <v>4164</v>
      </c>
      <c r="B72" s="1059" t="s">
        <v>4165</v>
      </c>
      <c r="C72" s="1024">
        <v>2</v>
      </c>
      <c r="D72" s="1024"/>
      <c r="E72" s="1063">
        <f t="shared" si="1"/>
        <v>0</v>
      </c>
      <c r="F72" s="1026"/>
      <c r="G72" s="1026"/>
      <c r="H72" s="1063" t="e">
        <f t="shared" si="5"/>
        <v>#DIV/0!</v>
      </c>
      <c r="I72" s="1073">
        <f t="shared" si="6"/>
        <v>2</v>
      </c>
      <c r="J72" s="1074">
        <f t="shared" si="6"/>
        <v>0</v>
      </c>
      <c r="K72" s="1027">
        <f t="shared" si="7"/>
        <v>0</v>
      </c>
      <c r="L72" s="217"/>
    </row>
    <row r="73" spans="1:12">
      <c r="A73" s="1156" t="s">
        <v>845</v>
      </c>
      <c r="B73" s="1059" t="s">
        <v>4166</v>
      </c>
      <c r="C73" s="1024"/>
      <c r="D73" s="1024"/>
      <c r="E73" s="1063" t="e">
        <f t="shared" si="1"/>
        <v>#DIV/0!</v>
      </c>
      <c r="F73" s="1026">
        <v>26</v>
      </c>
      <c r="G73" s="1026">
        <v>9</v>
      </c>
      <c r="H73" s="1063">
        <f t="shared" si="5"/>
        <v>34.615384615384613</v>
      </c>
      <c r="I73" s="1073">
        <f t="shared" si="6"/>
        <v>26</v>
      </c>
      <c r="J73" s="1074">
        <f t="shared" si="6"/>
        <v>9</v>
      </c>
      <c r="K73" s="1027">
        <f t="shared" si="7"/>
        <v>34.615384615384613</v>
      </c>
      <c r="L73" s="217"/>
    </row>
    <row r="74" spans="1:12">
      <c r="A74" s="1156" t="s">
        <v>849</v>
      </c>
      <c r="B74" s="1059" t="s">
        <v>4167</v>
      </c>
      <c r="C74" s="1024"/>
      <c r="D74" s="1024"/>
      <c r="E74" s="1063" t="e">
        <f t="shared" si="1"/>
        <v>#DIV/0!</v>
      </c>
      <c r="F74" s="1026">
        <v>540</v>
      </c>
      <c r="G74" s="1026">
        <v>22</v>
      </c>
      <c r="H74" s="1063">
        <f t="shared" si="5"/>
        <v>4.0740740740740744</v>
      </c>
      <c r="I74" s="1073">
        <f t="shared" si="6"/>
        <v>540</v>
      </c>
      <c r="J74" s="1074">
        <f t="shared" si="6"/>
        <v>22</v>
      </c>
      <c r="K74" s="1027">
        <f t="shared" si="7"/>
        <v>4.0740740740740744</v>
      </c>
      <c r="L74" s="217"/>
    </row>
    <row r="75" spans="1:12">
      <c r="A75" s="1156" t="s">
        <v>4273</v>
      </c>
      <c r="B75" s="1059" t="s">
        <v>4274</v>
      </c>
      <c r="C75" s="1024">
        <v>1</v>
      </c>
      <c r="D75" s="1024"/>
      <c r="E75" s="1063">
        <f t="shared" ref="E75:E138" si="8">SUM(D75/C75*100)</f>
        <v>0</v>
      </c>
      <c r="F75" s="1026">
        <v>93</v>
      </c>
      <c r="G75" s="1026">
        <v>4</v>
      </c>
      <c r="H75" s="1063">
        <f t="shared" si="5"/>
        <v>4.3010752688172049</v>
      </c>
      <c r="I75" s="1073">
        <f t="shared" si="6"/>
        <v>94</v>
      </c>
      <c r="J75" s="1074">
        <f t="shared" si="6"/>
        <v>4</v>
      </c>
      <c r="K75" s="1027">
        <f t="shared" si="7"/>
        <v>4.2553191489361701</v>
      </c>
      <c r="L75" s="217"/>
    </row>
    <row r="76" spans="1:12">
      <c r="A76" s="1156" t="s">
        <v>1645</v>
      </c>
      <c r="B76" s="1059" t="s">
        <v>1964</v>
      </c>
      <c r="C76" s="1024">
        <v>316</v>
      </c>
      <c r="D76" s="1024">
        <v>7</v>
      </c>
      <c r="E76" s="1063">
        <f t="shared" si="8"/>
        <v>2.2151898734177213</v>
      </c>
      <c r="F76" s="1026">
        <v>114</v>
      </c>
      <c r="G76" s="1026">
        <v>7</v>
      </c>
      <c r="H76" s="1063">
        <f t="shared" si="5"/>
        <v>6.140350877192982</v>
      </c>
      <c r="I76" s="1073">
        <f t="shared" si="6"/>
        <v>430</v>
      </c>
      <c r="J76" s="1074">
        <f t="shared" si="6"/>
        <v>14</v>
      </c>
      <c r="K76" s="1027">
        <f t="shared" si="7"/>
        <v>3.2558139534883721</v>
      </c>
      <c r="L76" s="217"/>
    </row>
    <row r="77" spans="1:12">
      <c r="A77" s="1156" t="s">
        <v>1647</v>
      </c>
      <c r="B77" s="1059" t="s">
        <v>4279</v>
      </c>
      <c r="C77" s="1024">
        <v>48</v>
      </c>
      <c r="D77" s="1024">
        <v>4</v>
      </c>
      <c r="E77" s="1063">
        <f t="shared" si="8"/>
        <v>8.3333333333333321</v>
      </c>
      <c r="F77" s="1026">
        <v>492</v>
      </c>
      <c r="G77" s="1026">
        <v>36</v>
      </c>
      <c r="H77" s="1063">
        <f t="shared" si="5"/>
        <v>7.3170731707317067</v>
      </c>
      <c r="I77" s="1073">
        <f t="shared" si="6"/>
        <v>540</v>
      </c>
      <c r="J77" s="1074">
        <f t="shared" si="6"/>
        <v>40</v>
      </c>
      <c r="K77" s="1027">
        <f t="shared" si="7"/>
        <v>7.4074074074074066</v>
      </c>
      <c r="L77" s="217"/>
    </row>
    <row r="78" spans="1:12">
      <c r="A78" s="1156" t="s">
        <v>4184</v>
      </c>
      <c r="B78" s="1059" t="s">
        <v>4280</v>
      </c>
      <c r="C78" s="1024">
        <v>45</v>
      </c>
      <c r="D78" s="1024">
        <v>42</v>
      </c>
      <c r="E78" s="1063">
        <f t="shared" si="8"/>
        <v>93.333333333333329</v>
      </c>
      <c r="F78" s="1026">
        <v>2525</v>
      </c>
      <c r="G78" s="1026">
        <v>377</v>
      </c>
      <c r="H78" s="1063">
        <f t="shared" si="5"/>
        <v>14.93069306930693</v>
      </c>
      <c r="I78" s="1073">
        <f t="shared" si="6"/>
        <v>2570</v>
      </c>
      <c r="J78" s="1074">
        <f t="shared" si="6"/>
        <v>419</v>
      </c>
      <c r="K78" s="1027">
        <f t="shared" si="7"/>
        <v>16.303501945525291</v>
      </c>
      <c r="L78" s="217"/>
    </row>
    <row r="79" spans="1:12">
      <c r="A79" s="1156" t="s">
        <v>1649</v>
      </c>
      <c r="B79" s="1059" t="s">
        <v>940</v>
      </c>
      <c r="C79" s="1024">
        <v>28</v>
      </c>
      <c r="D79" s="1024">
        <v>12</v>
      </c>
      <c r="E79" s="1063">
        <f t="shared" si="8"/>
        <v>42.857142857142854</v>
      </c>
      <c r="F79" s="1026">
        <v>1440</v>
      </c>
      <c r="G79" s="1026">
        <v>271</v>
      </c>
      <c r="H79" s="1063">
        <f t="shared" si="5"/>
        <v>18.819444444444443</v>
      </c>
      <c r="I79" s="1073">
        <f t="shared" si="6"/>
        <v>1468</v>
      </c>
      <c r="J79" s="1074">
        <f t="shared" si="6"/>
        <v>283</v>
      </c>
      <c r="K79" s="1027">
        <f t="shared" si="7"/>
        <v>19.277929155313352</v>
      </c>
      <c r="L79" s="217"/>
    </row>
    <row r="80" spans="1:12">
      <c r="A80" s="1156" t="s">
        <v>525</v>
      </c>
      <c r="B80" s="1059" t="s">
        <v>526</v>
      </c>
      <c r="C80" s="1024">
        <v>51</v>
      </c>
      <c r="D80" s="1024">
        <v>30</v>
      </c>
      <c r="E80" s="1063">
        <f t="shared" si="8"/>
        <v>58.82352941176471</v>
      </c>
      <c r="F80" s="1026">
        <v>1792</v>
      </c>
      <c r="G80" s="1026">
        <v>368</v>
      </c>
      <c r="H80" s="1063">
        <f t="shared" si="5"/>
        <v>20.535714285714285</v>
      </c>
      <c r="I80" s="1073">
        <f t="shared" si="6"/>
        <v>1843</v>
      </c>
      <c r="J80" s="1074">
        <f t="shared" si="6"/>
        <v>398</v>
      </c>
      <c r="K80" s="1027">
        <f t="shared" si="7"/>
        <v>21.595225176342918</v>
      </c>
      <c r="L80" s="217"/>
    </row>
    <row r="81" spans="1:12">
      <c r="A81" s="1156" t="s">
        <v>527</v>
      </c>
      <c r="B81" s="1059" t="s">
        <v>941</v>
      </c>
      <c r="C81" s="1024">
        <v>30</v>
      </c>
      <c r="D81" s="1024">
        <v>21</v>
      </c>
      <c r="E81" s="1063">
        <f t="shared" si="8"/>
        <v>70</v>
      </c>
      <c r="F81" s="1026">
        <v>1780</v>
      </c>
      <c r="G81" s="1026">
        <v>250</v>
      </c>
      <c r="H81" s="1063">
        <f t="shared" si="5"/>
        <v>14.04494382022472</v>
      </c>
      <c r="I81" s="1073">
        <f t="shared" si="6"/>
        <v>1810</v>
      </c>
      <c r="J81" s="1074">
        <f t="shared" si="6"/>
        <v>271</v>
      </c>
      <c r="K81" s="1027">
        <f t="shared" si="7"/>
        <v>14.972375690607734</v>
      </c>
      <c r="L81" s="217"/>
    </row>
    <row r="82" spans="1:12">
      <c r="A82" s="1156" t="s">
        <v>3730</v>
      </c>
      <c r="B82" s="1059" t="s">
        <v>1654</v>
      </c>
      <c r="C82" s="1024">
        <v>2</v>
      </c>
      <c r="D82" s="1024"/>
      <c r="E82" s="1063">
        <f t="shared" si="8"/>
        <v>0</v>
      </c>
      <c r="F82" s="1026">
        <v>99</v>
      </c>
      <c r="G82" s="1026">
        <v>13</v>
      </c>
      <c r="H82" s="1063">
        <f t="shared" si="5"/>
        <v>13.131313131313133</v>
      </c>
      <c r="I82" s="1073">
        <f t="shared" si="6"/>
        <v>101</v>
      </c>
      <c r="J82" s="1074">
        <f t="shared" si="6"/>
        <v>13</v>
      </c>
      <c r="K82" s="1027">
        <f t="shared" si="7"/>
        <v>12.871287128712872</v>
      </c>
      <c r="L82" s="217"/>
    </row>
    <row r="83" spans="1:12">
      <c r="A83" s="1156" t="s">
        <v>723</v>
      </c>
      <c r="B83" s="1059" t="s">
        <v>2424</v>
      </c>
      <c r="C83" s="1024">
        <v>3</v>
      </c>
      <c r="D83" s="1024"/>
      <c r="E83" s="1063">
        <f t="shared" si="8"/>
        <v>0</v>
      </c>
      <c r="F83" s="1026">
        <v>2</v>
      </c>
      <c r="G83" s="1026"/>
      <c r="H83" s="1063">
        <f t="shared" si="5"/>
        <v>0</v>
      </c>
      <c r="I83" s="1073">
        <f t="shared" si="6"/>
        <v>5</v>
      </c>
      <c r="J83" s="1074">
        <f t="shared" si="6"/>
        <v>0</v>
      </c>
      <c r="K83" s="1027">
        <f t="shared" si="7"/>
        <v>0</v>
      </c>
      <c r="L83" s="217"/>
    </row>
    <row r="84" spans="1:12">
      <c r="A84" s="1157" t="s">
        <v>4277</v>
      </c>
      <c r="B84" s="1023" t="s">
        <v>1655</v>
      </c>
      <c r="C84" s="1024">
        <v>1</v>
      </c>
      <c r="D84" s="1024"/>
      <c r="E84" s="1063">
        <f t="shared" si="8"/>
        <v>0</v>
      </c>
      <c r="F84" s="1158"/>
      <c r="G84" s="1158"/>
      <c r="H84" s="1063" t="e">
        <f t="shared" si="5"/>
        <v>#DIV/0!</v>
      </c>
      <c r="I84" s="1073">
        <f t="shared" si="6"/>
        <v>1</v>
      </c>
      <c r="J84" s="1074">
        <f t="shared" si="6"/>
        <v>0</v>
      </c>
      <c r="K84" s="1027">
        <f t="shared" si="7"/>
        <v>0</v>
      </c>
      <c r="L84" s="1159"/>
    </row>
    <row r="85" spans="1:12">
      <c r="A85" s="1157" t="s">
        <v>4275</v>
      </c>
      <c r="B85" s="1023" t="s">
        <v>1656</v>
      </c>
      <c r="C85" s="1024">
        <v>1</v>
      </c>
      <c r="D85" s="1024"/>
      <c r="E85" s="1063">
        <f t="shared" si="8"/>
        <v>0</v>
      </c>
      <c r="F85" s="1158"/>
      <c r="G85" s="1158"/>
      <c r="H85" s="1063" t="e">
        <f t="shared" si="5"/>
        <v>#DIV/0!</v>
      </c>
      <c r="I85" s="1073">
        <f t="shared" si="6"/>
        <v>1</v>
      </c>
      <c r="J85" s="1074">
        <f t="shared" si="6"/>
        <v>0</v>
      </c>
      <c r="K85" s="1027">
        <f t="shared" si="7"/>
        <v>0</v>
      </c>
      <c r="L85" s="1159"/>
    </row>
    <row r="86" spans="1:12">
      <c r="A86" s="1157" t="s">
        <v>1657</v>
      </c>
      <c r="B86" s="1023" t="s">
        <v>1658</v>
      </c>
      <c r="C86" s="1160">
        <v>3</v>
      </c>
      <c r="D86" s="1160"/>
      <c r="E86" s="1063">
        <f t="shared" si="8"/>
        <v>0</v>
      </c>
      <c r="F86" s="1158"/>
      <c r="G86" s="1158"/>
      <c r="H86" s="1063" t="e">
        <f t="shared" si="5"/>
        <v>#DIV/0!</v>
      </c>
      <c r="I86" s="1073">
        <f t="shared" si="6"/>
        <v>3</v>
      </c>
      <c r="J86" s="1074">
        <f t="shared" si="6"/>
        <v>0</v>
      </c>
      <c r="K86" s="1027">
        <f t="shared" si="7"/>
        <v>0</v>
      </c>
      <c r="L86" s="1161"/>
    </row>
    <row r="87" spans="1:12">
      <c r="A87" s="1162" t="s">
        <v>1659</v>
      </c>
      <c r="B87" s="1059" t="s">
        <v>1660</v>
      </c>
      <c r="C87" s="1158">
        <v>22</v>
      </c>
      <c r="D87" s="1158">
        <v>2</v>
      </c>
      <c r="E87" s="1063">
        <f t="shared" si="8"/>
        <v>9.0909090909090917</v>
      </c>
      <c r="F87" s="1158"/>
      <c r="G87" s="1158"/>
      <c r="H87" s="1063" t="e">
        <f t="shared" si="5"/>
        <v>#DIV/0!</v>
      </c>
      <c r="I87" s="1073">
        <f t="shared" si="6"/>
        <v>22</v>
      </c>
      <c r="J87" s="1074">
        <f t="shared" si="6"/>
        <v>2</v>
      </c>
      <c r="K87" s="1027">
        <f t="shared" si="7"/>
        <v>9.0909090909090917</v>
      </c>
      <c r="L87" s="1161"/>
    </row>
    <row r="88" spans="1:12" s="254" customFormat="1">
      <c r="A88" s="1162" t="s">
        <v>2434</v>
      </c>
      <c r="B88" s="1147" t="s">
        <v>1211</v>
      </c>
      <c r="C88" s="1158">
        <v>1</v>
      </c>
      <c r="D88" s="1158"/>
      <c r="E88" s="1063">
        <f t="shared" si="8"/>
        <v>0</v>
      </c>
      <c r="F88" s="1158">
        <v>1</v>
      </c>
      <c r="G88" s="1158"/>
      <c r="H88" s="1063">
        <f t="shared" si="5"/>
        <v>0</v>
      </c>
      <c r="I88" s="1073">
        <f t="shared" si="6"/>
        <v>2</v>
      </c>
      <c r="J88" s="1074">
        <f t="shared" si="6"/>
        <v>0</v>
      </c>
      <c r="K88" s="1027">
        <f t="shared" si="7"/>
        <v>0</v>
      </c>
      <c r="L88" s="1161"/>
    </row>
    <row r="89" spans="1:12">
      <c r="A89" s="1162" t="s">
        <v>536</v>
      </c>
      <c r="B89" s="1059" t="s">
        <v>537</v>
      </c>
      <c r="C89" s="1160">
        <v>6</v>
      </c>
      <c r="D89" s="1160">
        <v>2</v>
      </c>
      <c r="E89" s="1063">
        <f t="shared" si="8"/>
        <v>33.333333333333329</v>
      </c>
      <c r="F89" s="1158">
        <v>767</v>
      </c>
      <c r="G89" s="1158">
        <v>96</v>
      </c>
      <c r="H89" s="1063">
        <f t="shared" si="5"/>
        <v>12.516297262059975</v>
      </c>
      <c r="I89" s="1073">
        <f t="shared" si="6"/>
        <v>773</v>
      </c>
      <c r="J89" s="1074">
        <f t="shared" si="6"/>
        <v>98</v>
      </c>
      <c r="K89" s="1027">
        <f t="shared" si="7"/>
        <v>12.677878395860285</v>
      </c>
      <c r="L89" s="1161"/>
    </row>
    <row r="90" spans="1:12">
      <c r="A90" s="1162" t="s">
        <v>729</v>
      </c>
      <c r="B90" s="1059" t="s">
        <v>1418</v>
      </c>
      <c r="C90" s="1160"/>
      <c r="D90" s="1160"/>
      <c r="E90" s="1063" t="e">
        <f t="shared" si="8"/>
        <v>#DIV/0!</v>
      </c>
      <c r="F90" s="1158">
        <v>21</v>
      </c>
      <c r="G90" s="1158">
        <v>3</v>
      </c>
      <c r="H90" s="1063">
        <f t="shared" si="5"/>
        <v>14.285714285714285</v>
      </c>
      <c r="I90" s="1073">
        <f t="shared" si="6"/>
        <v>21</v>
      </c>
      <c r="J90" s="1074">
        <f t="shared" si="6"/>
        <v>3</v>
      </c>
      <c r="K90" s="1027">
        <f t="shared" si="7"/>
        <v>14.285714285714285</v>
      </c>
      <c r="L90" s="1161"/>
    </row>
    <row r="91" spans="1:12">
      <c r="A91" s="1162" t="s">
        <v>4893</v>
      </c>
      <c r="B91" s="1059" t="s">
        <v>1661</v>
      </c>
      <c r="C91" s="1160"/>
      <c r="D91" s="1160"/>
      <c r="E91" s="1063" t="e">
        <f t="shared" si="8"/>
        <v>#DIV/0!</v>
      </c>
      <c r="F91" s="1158">
        <v>307</v>
      </c>
      <c r="G91" s="1158">
        <v>6</v>
      </c>
      <c r="H91" s="1063">
        <f t="shared" si="5"/>
        <v>1.9543973941368076</v>
      </c>
      <c r="I91" s="1073">
        <f t="shared" si="6"/>
        <v>307</v>
      </c>
      <c r="J91" s="1074">
        <f t="shared" si="6"/>
        <v>6</v>
      </c>
      <c r="K91" s="1027">
        <f t="shared" si="7"/>
        <v>1.9543973941368076</v>
      </c>
      <c r="L91" s="1161"/>
    </row>
    <row r="92" spans="1:12">
      <c r="A92" s="1162" t="s">
        <v>106</v>
      </c>
      <c r="B92" s="1059" t="s">
        <v>1662</v>
      </c>
      <c r="C92" s="1160">
        <v>12</v>
      </c>
      <c r="D92" s="1160">
        <v>5</v>
      </c>
      <c r="E92" s="1063">
        <f t="shared" si="8"/>
        <v>41.666666666666671</v>
      </c>
      <c r="F92" s="1158">
        <v>12</v>
      </c>
      <c r="G92" s="1158"/>
      <c r="H92" s="1063">
        <f t="shared" si="5"/>
        <v>0</v>
      </c>
      <c r="I92" s="1073">
        <f t="shared" si="6"/>
        <v>24</v>
      </c>
      <c r="J92" s="1074">
        <f t="shared" si="6"/>
        <v>5</v>
      </c>
      <c r="K92" s="1027">
        <f t="shared" si="7"/>
        <v>20.833333333333336</v>
      </c>
      <c r="L92" s="1161"/>
    </row>
    <row r="93" spans="1:12">
      <c r="A93" s="1162" t="s">
        <v>1663</v>
      </c>
      <c r="B93" s="1059" t="s">
        <v>1664</v>
      </c>
      <c r="C93" s="1160">
        <v>1</v>
      </c>
      <c r="D93" s="1160"/>
      <c r="E93" s="1063">
        <f t="shared" si="8"/>
        <v>0</v>
      </c>
      <c r="F93" s="1158"/>
      <c r="G93" s="1158"/>
      <c r="H93" s="1063" t="e">
        <f t="shared" si="5"/>
        <v>#DIV/0!</v>
      </c>
      <c r="I93" s="1073">
        <f t="shared" ref="I93:J124" si="9">C93+F93</f>
        <v>1</v>
      </c>
      <c r="J93" s="1074">
        <f t="shared" si="9"/>
        <v>0</v>
      </c>
      <c r="K93" s="1027">
        <f t="shared" si="7"/>
        <v>0</v>
      </c>
      <c r="L93" s="1161"/>
    </row>
    <row r="94" spans="1:12">
      <c r="A94" s="1162" t="s">
        <v>1665</v>
      </c>
      <c r="B94" s="1059" t="s">
        <v>1666</v>
      </c>
      <c r="C94" s="1160"/>
      <c r="D94" s="1160"/>
      <c r="E94" s="1063" t="e">
        <f t="shared" si="8"/>
        <v>#DIV/0!</v>
      </c>
      <c r="F94" s="1158">
        <v>10</v>
      </c>
      <c r="G94" s="1158"/>
      <c r="H94" s="1063">
        <f t="shared" si="5"/>
        <v>0</v>
      </c>
      <c r="I94" s="1073">
        <f t="shared" si="9"/>
        <v>10</v>
      </c>
      <c r="J94" s="1074">
        <f t="shared" si="9"/>
        <v>0</v>
      </c>
      <c r="K94" s="1027">
        <f t="shared" si="7"/>
        <v>0</v>
      </c>
      <c r="L94" s="1161"/>
    </row>
    <row r="95" spans="1:12">
      <c r="A95" s="1162" t="s">
        <v>2491</v>
      </c>
      <c r="B95" s="1059" t="s">
        <v>1667</v>
      </c>
      <c r="C95" s="1160">
        <v>1</v>
      </c>
      <c r="D95" s="1160"/>
      <c r="E95" s="1063">
        <f t="shared" si="8"/>
        <v>0</v>
      </c>
      <c r="F95" s="1158"/>
      <c r="G95" s="1158"/>
      <c r="H95" s="1063" t="e">
        <f t="shared" si="5"/>
        <v>#DIV/0!</v>
      </c>
      <c r="I95" s="1073">
        <f t="shared" si="9"/>
        <v>1</v>
      </c>
      <c r="J95" s="1074">
        <f t="shared" si="9"/>
        <v>0</v>
      </c>
      <c r="K95" s="1027">
        <f t="shared" si="7"/>
        <v>0</v>
      </c>
      <c r="L95" s="1161"/>
    </row>
    <row r="96" spans="1:12">
      <c r="A96" s="1162" t="s">
        <v>531</v>
      </c>
      <c r="B96" s="1059" t="s">
        <v>532</v>
      </c>
      <c r="C96" s="1160">
        <v>23</v>
      </c>
      <c r="D96" s="1160">
        <v>16</v>
      </c>
      <c r="E96" s="1063">
        <f t="shared" si="8"/>
        <v>69.565217391304344</v>
      </c>
      <c r="F96" s="1158">
        <v>676</v>
      </c>
      <c r="G96" s="1158">
        <v>80</v>
      </c>
      <c r="H96" s="1063">
        <f t="shared" si="5"/>
        <v>11.834319526627219</v>
      </c>
      <c r="I96" s="1073">
        <f t="shared" si="9"/>
        <v>699</v>
      </c>
      <c r="J96" s="1074">
        <f t="shared" si="9"/>
        <v>96</v>
      </c>
      <c r="K96" s="1027">
        <f t="shared" si="7"/>
        <v>13.733905579399142</v>
      </c>
      <c r="L96" s="1161"/>
    </row>
    <row r="97" spans="1:12">
      <c r="A97" s="1162" t="s">
        <v>1669</v>
      </c>
      <c r="B97" s="1059" t="s">
        <v>1670</v>
      </c>
      <c r="C97" s="1160"/>
      <c r="D97" s="1160"/>
      <c r="E97" s="1063" t="e">
        <f t="shared" si="8"/>
        <v>#DIV/0!</v>
      </c>
      <c r="F97" s="1158">
        <v>2</v>
      </c>
      <c r="G97" s="1158"/>
      <c r="H97" s="1063">
        <f t="shared" si="5"/>
        <v>0</v>
      </c>
      <c r="I97" s="1073">
        <f t="shared" si="9"/>
        <v>2</v>
      </c>
      <c r="J97" s="1074">
        <f t="shared" si="9"/>
        <v>0</v>
      </c>
      <c r="K97" s="1027">
        <f t="shared" si="7"/>
        <v>0</v>
      </c>
      <c r="L97" s="1161"/>
    </row>
    <row r="98" spans="1:12">
      <c r="A98" s="1162" t="s">
        <v>1671</v>
      </c>
      <c r="B98" s="1059" t="s">
        <v>3671</v>
      </c>
      <c r="C98" s="1160"/>
      <c r="D98" s="1160"/>
      <c r="E98" s="1063" t="e">
        <f t="shared" si="8"/>
        <v>#DIV/0!</v>
      </c>
      <c r="F98" s="1158">
        <v>1</v>
      </c>
      <c r="G98" s="1158"/>
      <c r="H98" s="1063">
        <f t="shared" si="5"/>
        <v>0</v>
      </c>
      <c r="I98" s="1073">
        <f t="shared" si="9"/>
        <v>1</v>
      </c>
      <c r="J98" s="1074">
        <f t="shared" si="9"/>
        <v>0</v>
      </c>
      <c r="K98" s="1027">
        <f t="shared" si="7"/>
        <v>0</v>
      </c>
      <c r="L98" s="1161"/>
    </row>
    <row r="99" spans="1:12">
      <c r="A99" s="1162" t="s">
        <v>3067</v>
      </c>
      <c r="B99" s="1059" t="s">
        <v>2587</v>
      </c>
      <c r="C99" s="1160"/>
      <c r="D99" s="1160"/>
      <c r="E99" s="1063" t="e">
        <f t="shared" si="8"/>
        <v>#DIV/0!</v>
      </c>
      <c r="F99" s="1158">
        <v>5</v>
      </c>
      <c r="G99" s="1158"/>
      <c r="H99" s="1063">
        <f t="shared" si="5"/>
        <v>0</v>
      </c>
      <c r="I99" s="1073">
        <f t="shared" si="9"/>
        <v>5</v>
      </c>
      <c r="J99" s="1074">
        <f t="shared" si="9"/>
        <v>0</v>
      </c>
      <c r="K99" s="1027">
        <f t="shared" si="7"/>
        <v>0</v>
      </c>
      <c r="L99" s="1161"/>
    </row>
    <row r="100" spans="1:12">
      <c r="A100" s="1162" t="s">
        <v>1672</v>
      </c>
      <c r="B100" s="1059" t="s">
        <v>1673</v>
      </c>
      <c r="C100" s="1160"/>
      <c r="D100" s="1160"/>
      <c r="E100" s="1063" t="e">
        <f t="shared" si="8"/>
        <v>#DIV/0!</v>
      </c>
      <c r="F100" s="1158">
        <v>2</v>
      </c>
      <c r="G100" s="1158"/>
      <c r="H100" s="1063">
        <f t="shared" si="5"/>
        <v>0</v>
      </c>
      <c r="I100" s="1073">
        <f t="shared" si="9"/>
        <v>2</v>
      </c>
      <c r="J100" s="1074">
        <f t="shared" si="9"/>
        <v>0</v>
      </c>
      <c r="K100" s="1027">
        <f t="shared" si="7"/>
        <v>0</v>
      </c>
      <c r="L100" s="1161"/>
    </row>
    <row r="101" spans="1:12">
      <c r="A101" s="1162" t="s">
        <v>3056</v>
      </c>
      <c r="B101" s="1059" t="s">
        <v>3057</v>
      </c>
      <c r="C101" s="1160">
        <v>1</v>
      </c>
      <c r="D101" s="1160">
        <v>2</v>
      </c>
      <c r="E101" s="1063">
        <f t="shared" si="8"/>
        <v>200</v>
      </c>
      <c r="F101" s="1158">
        <v>9</v>
      </c>
      <c r="G101" s="1158">
        <v>17</v>
      </c>
      <c r="H101" s="1063">
        <f t="shared" si="5"/>
        <v>188.88888888888889</v>
      </c>
      <c r="I101" s="1073">
        <f t="shared" si="9"/>
        <v>10</v>
      </c>
      <c r="J101" s="1074">
        <f t="shared" si="9"/>
        <v>19</v>
      </c>
      <c r="K101" s="1027">
        <f t="shared" si="7"/>
        <v>190</v>
      </c>
      <c r="L101" s="1161"/>
    </row>
    <row r="102" spans="1:12">
      <c r="A102" s="1162" t="s">
        <v>3058</v>
      </c>
      <c r="B102" s="1059" t="s">
        <v>3059</v>
      </c>
      <c r="C102" s="1160">
        <v>131</v>
      </c>
      <c r="D102" s="1160">
        <v>33</v>
      </c>
      <c r="E102" s="1063">
        <f t="shared" si="8"/>
        <v>25.190839694656486</v>
      </c>
      <c r="F102" s="1158">
        <v>238</v>
      </c>
      <c r="G102" s="1158">
        <v>65</v>
      </c>
      <c r="H102" s="1063">
        <f t="shared" si="5"/>
        <v>27.310924369747898</v>
      </c>
      <c r="I102" s="1073">
        <f t="shared" si="9"/>
        <v>369</v>
      </c>
      <c r="J102" s="1074">
        <f t="shared" si="9"/>
        <v>98</v>
      </c>
      <c r="K102" s="1027">
        <f t="shared" si="7"/>
        <v>26.558265582655828</v>
      </c>
      <c r="L102" s="1161"/>
    </row>
    <row r="103" spans="1:12">
      <c r="A103" s="1162" t="s">
        <v>2817</v>
      </c>
      <c r="B103" s="1059" t="s">
        <v>1323</v>
      </c>
      <c r="C103" s="1160"/>
      <c r="D103" s="1160">
        <v>12</v>
      </c>
      <c r="E103" s="1063" t="e">
        <f t="shared" si="8"/>
        <v>#DIV/0!</v>
      </c>
      <c r="F103" s="1158">
        <v>116</v>
      </c>
      <c r="G103" s="1158">
        <v>27</v>
      </c>
      <c r="H103" s="1063">
        <f t="shared" si="5"/>
        <v>23.275862068965516</v>
      </c>
      <c r="I103" s="1073">
        <f t="shared" si="9"/>
        <v>116</v>
      </c>
      <c r="J103" s="1074">
        <f t="shared" si="9"/>
        <v>39</v>
      </c>
      <c r="K103" s="1027">
        <f t="shared" si="7"/>
        <v>33.620689655172413</v>
      </c>
      <c r="L103" s="1161"/>
    </row>
    <row r="104" spans="1:12">
      <c r="A104" s="1162" t="s">
        <v>1674</v>
      </c>
      <c r="B104" s="1059" t="s">
        <v>1675</v>
      </c>
      <c r="C104" s="1160">
        <v>1</v>
      </c>
      <c r="D104" s="1160"/>
      <c r="E104" s="1063">
        <f t="shared" si="8"/>
        <v>0</v>
      </c>
      <c r="F104" s="1158"/>
      <c r="G104" s="1158"/>
      <c r="H104" s="1063" t="e">
        <f t="shared" si="5"/>
        <v>#DIV/0!</v>
      </c>
      <c r="I104" s="1073">
        <f t="shared" si="9"/>
        <v>1</v>
      </c>
      <c r="J104" s="1074">
        <f t="shared" si="9"/>
        <v>0</v>
      </c>
      <c r="K104" s="1027">
        <f t="shared" si="7"/>
        <v>0</v>
      </c>
      <c r="L104" s="1161"/>
    </row>
    <row r="105" spans="1:12">
      <c r="A105" s="1162" t="s">
        <v>837</v>
      </c>
      <c r="B105" s="1059" t="s">
        <v>1676</v>
      </c>
      <c r="C105" s="1160"/>
      <c r="D105" s="1160"/>
      <c r="E105" s="1063" t="e">
        <f t="shared" si="8"/>
        <v>#DIV/0!</v>
      </c>
      <c r="F105" s="1158">
        <v>4</v>
      </c>
      <c r="G105" s="1158"/>
      <c r="H105" s="1063">
        <f t="shared" si="5"/>
        <v>0</v>
      </c>
      <c r="I105" s="1073">
        <f t="shared" si="9"/>
        <v>4</v>
      </c>
      <c r="J105" s="1074">
        <f t="shared" si="9"/>
        <v>0</v>
      </c>
      <c r="K105" s="1027">
        <f t="shared" si="7"/>
        <v>0</v>
      </c>
      <c r="L105" s="1161"/>
    </row>
    <row r="106" spans="1:12">
      <c r="A106" s="1162" t="s">
        <v>4169</v>
      </c>
      <c r="B106" s="1059" t="s">
        <v>3060</v>
      </c>
      <c r="C106" s="1160">
        <v>178</v>
      </c>
      <c r="D106" s="1160">
        <v>256</v>
      </c>
      <c r="E106" s="1063">
        <f t="shared" si="8"/>
        <v>143.82022471910113</v>
      </c>
      <c r="F106" s="1158">
        <v>217</v>
      </c>
      <c r="G106" s="1158">
        <v>28</v>
      </c>
      <c r="H106" s="1063">
        <f t="shared" si="5"/>
        <v>12.903225806451612</v>
      </c>
      <c r="I106" s="1073">
        <f t="shared" si="9"/>
        <v>395</v>
      </c>
      <c r="J106" s="1074">
        <f t="shared" si="9"/>
        <v>284</v>
      </c>
      <c r="K106" s="1027">
        <f t="shared" si="7"/>
        <v>71.898734177215189</v>
      </c>
      <c r="L106" s="1161"/>
    </row>
    <row r="107" spans="1:12">
      <c r="A107" s="1162" t="s">
        <v>4299</v>
      </c>
      <c r="B107" s="1059" t="s">
        <v>1677</v>
      </c>
      <c r="C107" s="1160">
        <v>8</v>
      </c>
      <c r="D107" s="1160">
        <v>2</v>
      </c>
      <c r="E107" s="1063">
        <f t="shared" si="8"/>
        <v>25</v>
      </c>
      <c r="F107" s="1158">
        <v>163</v>
      </c>
      <c r="G107" s="1158">
        <v>37</v>
      </c>
      <c r="H107" s="1063">
        <f t="shared" si="5"/>
        <v>22.699386503067483</v>
      </c>
      <c r="I107" s="1073">
        <f t="shared" si="9"/>
        <v>171</v>
      </c>
      <c r="J107" s="1074">
        <f t="shared" si="9"/>
        <v>39</v>
      </c>
      <c r="K107" s="1027">
        <f t="shared" si="7"/>
        <v>22.807017543859647</v>
      </c>
      <c r="L107" s="1161"/>
    </row>
    <row r="108" spans="1:12">
      <c r="A108" s="1162" t="s">
        <v>716</v>
      </c>
      <c r="B108" s="1059" t="s">
        <v>717</v>
      </c>
      <c r="C108" s="1160"/>
      <c r="D108" s="1160"/>
      <c r="E108" s="1063" t="e">
        <f t="shared" si="8"/>
        <v>#DIV/0!</v>
      </c>
      <c r="F108" s="1158">
        <v>18</v>
      </c>
      <c r="G108" s="1158"/>
      <c r="H108" s="1063">
        <f t="shared" si="5"/>
        <v>0</v>
      </c>
      <c r="I108" s="1073">
        <f t="shared" si="9"/>
        <v>18</v>
      </c>
      <c r="J108" s="1074">
        <f t="shared" si="9"/>
        <v>0</v>
      </c>
      <c r="K108" s="1027">
        <f t="shared" si="7"/>
        <v>0</v>
      </c>
      <c r="L108" s="1161"/>
    </row>
    <row r="109" spans="1:12">
      <c r="A109" s="1162" t="s">
        <v>1954</v>
      </c>
      <c r="B109" s="1059" t="s">
        <v>1678</v>
      </c>
      <c r="C109" s="1160"/>
      <c r="D109" s="1160"/>
      <c r="E109" s="1063" t="e">
        <f t="shared" si="8"/>
        <v>#DIV/0!</v>
      </c>
      <c r="F109" s="1158">
        <v>1</v>
      </c>
      <c r="G109" s="1158"/>
      <c r="H109" s="1063">
        <f t="shared" si="5"/>
        <v>0</v>
      </c>
      <c r="I109" s="1073">
        <f t="shared" si="9"/>
        <v>1</v>
      </c>
      <c r="J109" s="1074">
        <f t="shared" si="9"/>
        <v>0</v>
      </c>
      <c r="K109" s="1027">
        <f t="shared" si="7"/>
        <v>0</v>
      </c>
      <c r="L109" s="1161"/>
    </row>
    <row r="110" spans="1:12">
      <c r="A110" s="1162" t="s">
        <v>4186</v>
      </c>
      <c r="B110" s="1059" t="s">
        <v>1679</v>
      </c>
      <c r="C110" s="1160"/>
      <c r="D110" s="1160"/>
      <c r="E110" s="1063" t="e">
        <f t="shared" si="8"/>
        <v>#DIV/0!</v>
      </c>
      <c r="F110" s="1158">
        <v>211</v>
      </c>
      <c r="G110" s="1158">
        <v>39</v>
      </c>
      <c r="H110" s="1063">
        <f t="shared" si="5"/>
        <v>18.48341232227488</v>
      </c>
      <c r="I110" s="1073">
        <f t="shared" si="9"/>
        <v>211</v>
      </c>
      <c r="J110" s="1074">
        <f t="shared" si="9"/>
        <v>39</v>
      </c>
      <c r="K110" s="1027">
        <f t="shared" si="7"/>
        <v>18.48341232227488</v>
      </c>
      <c r="L110" s="1161"/>
    </row>
    <row r="111" spans="1:12">
      <c r="A111" s="1162" t="s">
        <v>4188</v>
      </c>
      <c r="B111" s="1059" t="s">
        <v>880</v>
      </c>
      <c r="C111" s="1160"/>
      <c r="D111" s="1160">
        <v>1</v>
      </c>
      <c r="E111" s="1063" t="e">
        <f t="shared" si="8"/>
        <v>#DIV/0!</v>
      </c>
      <c r="F111" s="1158">
        <v>92</v>
      </c>
      <c r="G111" s="1158">
        <v>42</v>
      </c>
      <c r="H111" s="1063">
        <f t="shared" si="5"/>
        <v>45.652173913043477</v>
      </c>
      <c r="I111" s="1073">
        <f t="shared" si="9"/>
        <v>92</v>
      </c>
      <c r="J111" s="1074">
        <f t="shared" si="9"/>
        <v>43</v>
      </c>
      <c r="K111" s="1027">
        <f t="shared" si="7"/>
        <v>46.739130434782609</v>
      </c>
      <c r="L111" s="1161"/>
    </row>
    <row r="112" spans="1:12">
      <c r="A112" s="1162" t="s">
        <v>4190</v>
      </c>
      <c r="B112" s="1059" t="s">
        <v>881</v>
      </c>
      <c r="C112" s="1160"/>
      <c r="D112" s="1160"/>
      <c r="E112" s="1063" t="e">
        <f t="shared" si="8"/>
        <v>#DIV/0!</v>
      </c>
      <c r="F112" s="1158">
        <v>350</v>
      </c>
      <c r="G112" s="1158">
        <v>80</v>
      </c>
      <c r="H112" s="1063">
        <f t="shared" si="5"/>
        <v>22.857142857142858</v>
      </c>
      <c r="I112" s="1073">
        <f t="shared" si="9"/>
        <v>350</v>
      </c>
      <c r="J112" s="1074">
        <f t="shared" si="9"/>
        <v>80</v>
      </c>
      <c r="K112" s="1027">
        <f t="shared" si="7"/>
        <v>22.857142857142858</v>
      </c>
      <c r="L112" s="1161"/>
    </row>
    <row r="113" spans="1:12">
      <c r="A113" s="1162" t="s">
        <v>4194</v>
      </c>
      <c r="B113" s="1059" t="s">
        <v>882</v>
      </c>
      <c r="C113" s="1160">
        <v>1</v>
      </c>
      <c r="D113" s="1160"/>
      <c r="E113" s="1063">
        <f t="shared" si="8"/>
        <v>0</v>
      </c>
      <c r="F113" s="1158">
        <v>178</v>
      </c>
      <c r="G113" s="1158">
        <v>24</v>
      </c>
      <c r="H113" s="1063">
        <f t="shared" si="5"/>
        <v>13.48314606741573</v>
      </c>
      <c r="I113" s="1073">
        <f t="shared" si="9"/>
        <v>179</v>
      </c>
      <c r="J113" s="1074">
        <f t="shared" si="9"/>
        <v>24</v>
      </c>
      <c r="K113" s="1027">
        <f t="shared" si="7"/>
        <v>13.407821229050279</v>
      </c>
      <c r="L113" s="1161"/>
    </row>
    <row r="114" spans="1:12">
      <c r="A114" s="1162" t="s">
        <v>529</v>
      </c>
      <c r="B114" s="1059" t="s">
        <v>883</v>
      </c>
      <c r="C114" s="1160">
        <v>1</v>
      </c>
      <c r="D114" s="1160"/>
      <c r="E114" s="1063">
        <f t="shared" si="8"/>
        <v>0</v>
      </c>
      <c r="F114" s="1158">
        <v>353</v>
      </c>
      <c r="G114" s="1158">
        <v>30</v>
      </c>
      <c r="H114" s="1063">
        <f t="shared" si="5"/>
        <v>8.4985835694050991</v>
      </c>
      <c r="I114" s="1073">
        <f t="shared" si="9"/>
        <v>354</v>
      </c>
      <c r="J114" s="1074">
        <f t="shared" si="9"/>
        <v>30</v>
      </c>
      <c r="K114" s="1027">
        <f t="shared" si="7"/>
        <v>8.4745762711864394</v>
      </c>
      <c r="L114" s="1161"/>
    </row>
    <row r="115" spans="1:12">
      <c r="A115" s="1162" t="s">
        <v>4197</v>
      </c>
      <c r="B115" s="1059" t="s">
        <v>3643</v>
      </c>
      <c r="C115" s="1160"/>
      <c r="D115" s="1160"/>
      <c r="E115" s="1063" t="e">
        <f t="shared" si="8"/>
        <v>#DIV/0!</v>
      </c>
      <c r="F115" s="1158">
        <v>59</v>
      </c>
      <c r="G115" s="1158"/>
      <c r="H115" s="1063">
        <f t="shared" si="5"/>
        <v>0</v>
      </c>
      <c r="I115" s="1073">
        <f t="shared" si="9"/>
        <v>59</v>
      </c>
      <c r="J115" s="1074">
        <f t="shared" si="9"/>
        <v>0</v>
      </c>
      <c r="K115" s="1027">
        <f t="shared" si="7"/>
        <v>0</v>
      </c>
      <c r="L115" s="1161"/>
    </row>
    <row r="116" spans="1:12">
      <c r="A116" s="1162" t="s">
        <v>4201</v>
      </c>
      <c r="B116" s="1059" t="s">
        <v>884</v>
      </c>
      <c r="C116" s="1160"/>
      <c r="D116" s="1160"/>
      <c r="E116" s="1063" t="e">
        <f t="shared" si="8"/>
        <v>#DIV/0!</v>
      </c>
      <c r="F116" s="1158">
        <v>1871</v>
      </c>
      <c r="G116" s="1158">
        <v>231</v>
      </c>
      <c r="H116" s="1063">
        <f t="shared" si="5"/>
        <v>12.346338856226618</v>
      </c>
      <c r="I116" s="1073">
        <f t="shared" si="9"/>
        <v>1871</v>
      </c>
      <c r="J116" s="1074">
        <f t="shared" si="9"/>
        <v>231</v>
      </c>
      <c r="K116" s="1027">
        <f t="shared" si="7"/>
        <v>12.346338856226618</v>
      </c>
      <c r="L116" s="1161"/>
    </row>
    <row r="117" spans="1:12">
      <c r="A117" s="1162" t="s">
        <v>725</v>
      </c>
      <c r="B117" s="1059" t="s">
        <v>885</v>
      </c>
      <c r="C117" s="1160">
        <v>2</v>
      </c>
      <c r="D117" s="1160"/>
      <c r="E117" s="1063">
        <f t="shared" si="8"/>
        <v>0</v>
      </c>
      <c r="F117" s="1158">
        <v>1</v>
      </c>
      <c r="G117" s="1158"/>
      <c r="H117" s="1063">
        <f t="shared" si="5"/>
        <v>0</v>
      </c>
      <c r="I117" s="1073">
        <f t="shared" si="9"/>
        <v>3</v>
      </c>
      <c r="J117" s="1074">
        <f t="shared" si="9"/>
        <v>0</v>
      </c>
      <c r="K117" s="1027">
        <f t="shared" si="7"/>
        <v>0</v>
      </c>
      <c r="L117" s="1161"/>
    </row>
    <row r="118" spans="1:12">
      <c r="A118" s="1163" t="s">
        <v>1072</v>
      </c>
      <c r="B118" s="1059" t="s">
        <v>886</v>
      </c>
      <c r="C118" s="1160">
        <v>422</v>
      </c>
      <c r="D118" s="1160">
        <v>35</v>
      </c>
      <c r="E118" s="1063">
        <f t="shared" si="8"/>
        <v>8.293838862559241</v>
      </c>
      <c r="F118" s="1158">
        <v>347</v>
      </c>
      <c r="G118" s="1158">
        <v>14</v>
      </c>
      <c r="H118" s="1063">
        <f t="shared" si="5"/>
        <v>4.0345821325648412</v>
      </c>
      <c r="I118" s="1073">
        <f t="shared" si="9"/>
        <v>769</v>
      </c>
      <c r="J118" s="1074">
        <f t="shared" si="9"/>
        <v>49</v>
      </c>
      <c r="K118" s="1027">
        <f t="shared" si="7"/>
        <v>6.3719115734720413</v>
      </c>
      <c r="L118" s="1161"/>
    </row>
    <row r="119" spans="1:12">
      <c r="A119" s="1162" t="s">
        <v>4203</v>
      </c>
      <c r="B119" s="1059" t="s">
        <v>887</v>
      </c>
      <c r="C119" s="1160"/>
      <c r="D119" s="1160"/>
      <c r="E119" s="1063" t="e">
        <f t="shared" si="8"/>
        <v>#DIV/0!</v>
      </c>
      <c r="F119" s="1158">
        <v>7</v>
      </c>
      <c r="G119" s="1158"/>
      <c r="H119" s="1063">
        <f t="shared" si="5"/>
        <v>0</v>
      </c>
      <c r="I119" s="1073">
        <f t="shared" si="9"/>
        <v>7</v>
      </c>
      <c r="J119" s="1074">
        <f t="shared" si="9"/>
        <v>0</v>
      </c>
      <c r="K119" s="1027">
        <f t="shared" si="7"/>
        <v>0</v>
      </c>
      <c r="L119" s="1161"/>
    </row>
    <row r="120" spans="1:12">
      <c r="A120" s="1162" t="s">
        <v>3023</v>
      </c>
      <c r="B120" s="1059" t="s">
        <v>888</v>
      </c>
      <c r="C120" s="1160"/>
      <c r="D120" s="1160"/>
      <c r="E120" s="1063" t="e">
        <f t="shared" si="8"/>
        <v>#DIV/0!</v>
      </c>
      <c r="F120" s="1158">
        <v>43</v>
      </c>
      <c r="G120" s="1158"/>
      <c r="H120" s="1063">
        <f t="shared" si="5"/>
        <v>0</v>
      </c>
      <c r="I120" s="1073">
        <f t="shared" si="9"/>
        <v>43</v>
      </c>
      <c r="J120" s="1074">
        <f t="shared" si="9"/>
        <v>0</v>
      </c>
      <c r="K120" s="1027">
        <f t="shared" si="7"/>
        <v>0</v>
      </c>
      <c r="L120" s="1161"/>
    </row>
    <row r="121" spans="1:12">
      <c r="A121" s="1162" t="s">
        <v>2585</v>
      </c>
      <c r="B121" s="1059" t="s">
        <v>1982</v>
      </c>
      <c r="C121" s="1160">
        <v>11</v>
      </c>
      <c r="D121" s="1160">
        <v>3</v>
      </c>
      <c r="E121" s="1063">
        <f t="shared" si="8"/>
        <v>27.27272727272727</v>
      </c>
      <c r="F121" s="1158">
        <v>211</v>
      </c>
      <c r="G121" s="1158">
        <v>8</v>
      </c>
      <c r="H121" s="1063">
        <f t="shared" si="5"/>
        <v>3.7914691943127963</v>
      </c>
      <c r="I121" s="1073">
        <f t="shared" si="9"/>
        <v>222</v>
      </c>
      <c r="J121" s="1074">
        <f t="shared" si="9"/>
        <v>11</v>
      </c>
      <c r="K121" s="1027">
        <f t="shared" si="7"/>
        <v>4.954954954954955</v>
      </c>
      <c r="L121" s="1161"/>
    </row>
    <row r="122" spans="1:12">
      <c r="A122" s="1162" t="s">
        <v>122</v>
      </c>
      <c r="B122" s="1059" t="s">
        <v>889</v>
      </c>
      <c r="C122" s="1160">
        <v>1</v>
      </c>
      <c r="D122" s="1160"/>
      <c r="E122" s="1063">
        <f t="shared" si="8"/>
        <v>0</v>
      </c>
      <c r="F122" s="1160">
        <v>1</v>
      </c>
      <c r="G122" s="1160"/>
      <c r="H122" s="1063">
        <f t="shared" si="5"/>
        <v>0</v>
      </c>
      <c r="I122" s="1073">
        <f t="shared" si="9"/>
        <v>2</v>
      </c>
      <c r="J122" s="1074">
        <f t="shared" si="9"/>
        <v>0</v>
      </c>
      <c r="K122" s="1027">
        <f t="shared" si="7"/>
        <v>0</v>
      </c>
      <c r="L122" s="1164"/>
    </row>
    <row r="123" spans="1:12">
      <c r="A123" s="1162" t="s">
        <v>891</v>
      </c>
      <c r="B123" s="1059" t="s">
        <v>892</v>
      </c>
      <c r="C123" s="1160"/>
      <c r="D123" s="1160"/>
      <c r="E123" s="1063" t="e">
        <f t="shared" si="8"/>
        <v>#DIV/0!</v>
      </c>
      <c r="F123" s="1158">
        <v>3</v>
      </c>
      <c r="G123" s="1158"/>
      <c r="H123" s="1063">
        <f t="shared" si="5"/>
        <v>0</v>
      </c>
      <c r="I123" s="1073">
        <f t="shared" si="9"/>
        <v>3</v>
      </c>
      <c r="J123" s="1074">
        <f t="shared" si="9"/>
        <v>0</v>
      </c>
      <c r="K123" s="1027">
        <f t="shared" si="7"/>
        <v>0</v>
      </c>
      <c r="L123" s="1161"/>
    </row>
    <row r="124" spans="1:12">
      <c r="A124" s="1162" t="s">
        <v>1576</v>
      </c>
      <c r="B124" s="1059" t="s">
        <v>1577</v>
      </c>
      <c r="C124" s="1160">
        <v>12</v>
      </c>
      <c r="D124" s="1160">
        <v>2</v>
      </c>
      <c r="E124" s="1063">
        <f t="shared" si="8"/>
        <v>16.666666666666664</v>
      </c>
      <c r="F124" s="1158">
        <v>4</v>
      </c>
      <c r="G124" s="1158"/>
      <c r="H124" s="1063">
        <f t="shared" si="5"/>
        <v>0</v>
      </c>
      <c r="I124" s="1073">
        <f t="shared" si="9"/>
        <v>16</v>
      </c>
      <c r="J124" s="1074">
        <f t="shared" si="9"/>
        <v>2</v>
      </c>
      <c r="K124" s="1027">
        <f t="shared" si="7"/>
        <v>12.5</v>
      </c>
      <c r="L124" s="1161"/>
    </row>
    <row r="125" spans="1:12">
      <c r="A125" s="1162" t="s">
        <v>3151</v>
      </c>
      <c r="B125" s="1059" t="s">
        <v>1578</v>
      </c>
      <c r="C125" s="1160">
        <v>1</v>
      </c>
      <c r="D125" s="1160"/>
      <c r="E125" s="1063">
        <f t="shared" si="8"/>
        <v>0</v>
      </c>
      <c r="F125" s="1158"/>
      <c r="G125" s="1158"/>
      <c r="H125" s="1063" t="e">
        <f t="shared" ref="H125:H161" si="10">SUM(G125/F125*100)</f>
        <v>#DIV/0!</v>
      </c>
      <c r="I125" s="1073">
        <f t="shared" ref="I125:J150" si="11">C125+F125</f>
        <v>1</v>
      </c>
      <c r="J125" s="1074">
        <f t="shared" si="11"/>
        <v>0</v>
      </c>
      <c r="K125" s="1027">
        <f t="shared" ref="K125:K161" si="12">SUM(J125/I125*100)</f>
        <v>0</v>
      </c>
      <c r="L125" s="1161"/>
    </row>
    <row r="126" spans="1:12">
      <c r="A126" s="1162" t="s">
        <v>1856</v>
      </c>
      <c r="B126" s="1059" t="s">
        <v>1857</v>
      </c>
      <c r="C126" s="1158"/>
      <c r="D126" s="1158"/>
      <c r="E126" s="1063" t="e">
        <f t="shared" si="8"/>
        <v>#DIV/0!</v>
      </c>
      <c r="F126" s="1158">
        <v>21</v>
      </c>
      <c r="G126" s="1158">
        <v>39</v>
      </c>
      <c r="H126" s="1063">
        <f t="shared" si="10"/>
        <v>185.71428571428572</v>
      </c>
      <c r="I126" s="1073">
        <f t="shared" si="11"/>
        <v>21</v>
      </c>
      <c r="J126" s="1074">
        <f t="shared" si="11"/>
        <v>39</v>
      </c>
      <c r="K126" s="1027">
        <f t="shared" si="12"/>
        <v>185.71428571428572</v>
      </c>
      <c r="L126" s="1161"/>
    </row>
    <row r="127" spans="1:12">
      <c r="A127" s="1162" t="s">
        <v>1858</v>
      </c>
      <c r="B127" s="1059" t="s">
        <v>1579</v>
      </c>
      <c r="C127" s="1158"/>
      <c r="D127" s="1158"/>
      <c r="E127" s="1063" t="e">
        <f t="shared" si="8"/>
        <v>#DIV/0!</v>
      </c>
      <c r="F127" s="1158">
        <v>104</v>
      </c>
      <c r="G127" s="1158">
        <v>21</v>
      </c>
      <c r="H127" s="1063">
        <f t="shared" si="10"/>
        <v>20.192307692307693</v>
      </c>
      <c r="I127" s="1073">
        <f t="shared" si="11"/>
        <v>104</v>
      </c>
      <c r="J127" s="1074">
        <f t="shared" si="11"/>
        <v>21</v>
      </c>
      <c r="K127" s="1027">
        <f t="shared" si="12"/>
        <v>20.192307692307693</v>
      </c>
      <c r="L127" s="1161"/>
    </row>
    <row r="128" spans="1:12">
      <c r="A128" s="1162" t="s">
        <v>2297</v>
      </c>
      <c r="B128" s="1059" t="s">
        <v>2298</v>
      </c>
      <c r="C128" s="1158"/>
      <c r="D128" s="1158"/>
      <c r="E128" s="1063" t="e">
        <f t="shared" si="8"/>
        <v>#DIV/0!</v>
      </c>
      <c r="F128" s="1158">
        <v>10</v>
      </c>
      <c r="G128" s="1158"/>
      <c r="H128" s="1063">
        <f t="shared" si="10"/>
        <v>0</v>
      </c>
      <c r="I128" s="1073">
        <f t="shared" si="11"/>
        <v>10</v>
      </c>
      <c r="J128" s="1074">
        <f t="shared" si="11"/>
        <v>0</v>
      </c>
      <c r="K128" s="1027">
        <f t="shared" si="12"/>
        <v>0</v>
      </c>
      <c r="L128" s="1161"/>
    </row>
    <row r="129" spans="1:12">
      <c r="A129" s="1162" t="s">
        <v>1844</v>
      </c>
      <c r="B129" s="1059" t="s">
        <v>1845</v>
      </c>
      <c r="C129" s="1158"/>
      <c r="D129" s="1158"/>
      <c r="E129" s="1063" t="e">
        <f t="shared" si="8"/>
        <v>#DIV/0!</v>
      </c>
      <c r="F129" s="1158">
        <v>13</v>
      </c>
      <c r="G129" s="1158">
        <v>11</v>
      </c>
      <c r="H129" s="1063">
        <f t="shared" si="10"/>
        <v>84.615384615384613</v>
      </c>
      <c r="I129" s="1073">
        <f t="shared" si="11"/>
        <v>13</v>
      </c>
      <c r="J129" s="1074">
        <f t="shared" si="11"/>
        <v>11</v>
      </c>
      <c r="K129" s="1027">
        <f t="shared" si="12"/>
        <v>84.615384615384613</v>
      </c>
      <c r="L129" s="1161"/>
    </row>
    <row r="130" spans="1:12">
      <c r="A130" s="1162" t="s">
        <v>2802</v>
      </c>
      <c r="B130" s="1059" t="s">
        <v>2803</v>
      </c>
      <c r="C130" s="1158"/>
      <c r="D130" s="1158"/>
      <c r="E130" s="1063" t="e">
        <f t="shared" si="8"/>
        <v>#DIV/0!</v>
      </c>
      <c r="F130" s="1158">
        <v>60</v>
      </c>
      <c r="G130" s="1158"/>
      <c r="H130" s="1063">
        <f t="shared" si="10"/>
        <v>0</v>
      </c>
      <c r="I130" s="1073">
        <f t="shared" si="11"/>
        <v>60</v>
      </c>
      <c r="J130" s="1074">
        <f t="shared" si="11"/>
        <v>0</v>
      </c>
      <c r="K130" s="1027">
        <f t="shared" si="12"/>
        <v>0</v>
      </c>
      <c r="L130" s="1161"/>
    </row>
    <row r="131" spans="1:12">
      <c r="A131" s="1162" t="s">
        <v>1580</v>
      </c>
      <c r="B131" s="1059" t="s">
        <v>1581</v>
      </c>
      <c r="C131" s="1158"/>
      <c r="D131" s="1158"/>
      <c r="E131" s="1063" t="e">
        <f t="shared" si="8"/>
        <v>#DIV/0!</v>
      </c>
      <c r="F131" s="1158">
        <v>1</v>
      </c>
      <c r="G131" s="1158"/>
      <c r="H131" s="1063">
        <f t="shared" si="10"/>
        <v>0</v>
      </c>
      <c r="I131" s="1073">
        <f t="shared" si="11"/>
        <v>1</v>
      </c>
      <c r="J131" s="1074">
        <f t="shared" si="11"/>
        <v>0</v>
      </c>
      <c r="K131" s="1027">
        <f t="shared" si="12"/>
        <v>0</v>
      </c>
      <c r="L131" s="1161"/>
    </row>
    <row r="132" spans="1:12">
      <c r="A132" s="1162" t="s">
        <v>4173</v>
      </c>
      <c r="B132" s="1059" t="s">
        <v>4174</v>
      </c>
      <c r="C132" s="1158"/>
      <c r="D132" s="1158"/>
      <c r="E132" s="1063" t="e">
        <f t="shared" si="8"/>
        <v>#DIV/0!</v>
      </c>
      <c r="F132" s="1158">
        <v>38</v>
      </c>
      <c r="G132" s="1158"/>
      <c r="H132" s="1063">
        <f t="shared" si="10"/>
        <v>0</v>
      </c>
      <c r="I132" s="1073">
        <f t="shared" si="11"/>
        <v>38</v>
      </c>
      <c r="J132" s="1074">
        <f t="shared" si="11"/>
        <v>0</v>
      </c>
      <c r="K132" s="1027">
        <f t="shared" si="12"/>
        <v>0</v>
      </c>
      <c r="L132" s="1161"/>
    </row>
    <row r="133" spans="1:12">
      <c r="A133" s="1162" t="s">
        <v>4234</v>
      </c>
      <c r="B133" s="1059" t="s">
        <v>1582</v>
      </c>
      <c r="C133" s="1158"/>
      <c r="D133" s="1158"/>
      <c r="E133" s="1063" t="e">
        <f t="shared" si="8"/>
        <v>#DIV/0!</v>
      </c>
      <c r="F133" s="1158">
        <v>54</v>
      </c>
      <c r="G133" s="1158">
        <v>1</v>
      </c>
      <c r="H133" s="1063">
        <f t="shared" si="10"/>
        <v>1.8518518518518516</v>
      </c>
      <c r="I133" s="1073">
        <f t="shared" si="11"/>
        <v>54</v>
      </c>
      <c r="J133" s="1074">
        <f t="shared" si="11"/>
        <v>1</v>
      </c>
      <c r="K133" s="1027">
        <f t="shared" si="12"/>
        <v>1.8518518518518516</v>
      </c>
      <c r="L133" s="1161"/>
    </row>
    <row r="134" spans="1:12">
      <c r="A134" s="1162" t="s">
        <v>2820</v>
      </c>
      <c r="B134" s="1059" t="s">
        <v>2643</v>
      </c>
      <c r="C134" s="1158"/>
      <c r="D134" s="1158"/>
      <c r="E134" s="1063" t="e">
        <f t="shared" si="8"/>
        <v>#DIV/0!</v>
      </c>
      <c r="F134" s="1158">
        <v>1</v>
      </c>
      <c r="G134" s="1158"/>
      <c r="H134" s="1063">
        <f t="shared" si="10"/>
        <v>0</v>
      </c>
      <c r="I134" s="1073">
        <f t="shared" si="11"/>
        <v>1</v>
      </c>
      <c r="J134" s="1074">
        <f t="shared" si="11"/>
        <v>0</v>
      </c>
      <c r="K134" s="1027">
        <f t="shared" si="12"/>
        <v>0</v>
      </c>
      <c r="L134" s="1161"/>
    </row>
    <row r="135" spans="1:12">
      <c r="A135" s="1162" t="s">
        <v>1583</v>
      </c>
      <c r="B135" s="1059" t="s">
        <v>380</v>
      </c>
      <c r="C135" s="1158"/>
      <c r="D135" s="1158"/>
      <c r="E135" s="1063" t="e">
        <f t="shared" si="8"/>
        <v>#DIV/0!</v>
      </c>
      <c r="F135" s="1158">
        <v>568</v>
      </c>
      <c r="G135" s="1158">
        <v>18</v>
      </c>
      <c r="H135" s="1063">
        <f t="shared" si="10"/>
        <v>3.169014084507042</v>
      </c>
      <c r="I135" s="1073">
        <f t="shared" si="11"/>
        <v>568</v>
      </c>
      <c r="J135" s="1074">
        <f t="shared" si="11"/>
        <v>18</v>
      </c>
      <c r="K135" s="1027">
        <f t="shared" si="12"/>
        <v>3.169014084507042</v>
      </c>
      <c r="L135" s="1161"/>
    </row>
    <row r="136" spans="1:12">
      <c r="A136" s="1162" t="s">
        <v>1961</v>
      </c>
      <c r="B136" s="1059" t="s">
        <v>2532</v>
      </c>
      <c r="C136" s="1158"/>
      <c r="D136" s="1158"/>
      <c r="E136" s="1063" t="e">
        <f t="shared" si="8"/>
        <v>#DIV/0!</v>
      </c>
      <c r="F136" s="1158">
        <v>3</v>
      </c>
      <c r="G136" s="1158"/>
      <c r="H136" s="1063">
        <f t="shared" si="10"/>
        <v>0</v>
      </c>
      <c r="I136" s="1073">
        <f t="shared" si="11"/>
        <v>3</v>
      </c>
      <c r="J136" s="1074">
        <f t="shared" si="11"/>
        <v>0</v>
      </c>
      <c r="K136" s="1027">
        <f t="shared" si="12"/>
        <v>0</v>
      </c>
      <c r="L136" s="1161"/>
    </row>
    <row r="137" spans="1:12">
      <c r="A137" s="1157" t="s">
        <v>4200</v>
      </c>
      <c r="B137" s="1059" t="s">
        <v>381</v>
      </c>
      <c r="C137" s="1158"/>
      <c r="D137" s="1158"/>
      <c r="E137" s="1063" t="e">
        <f t="shared" si="8"/>
        <v>#DIV/0!</v>
      </c>
      <c r="F137" s="1158">
        <v>136</v>
      </c>
      <c r="G137" s="1158">
        <v>24</v>
      </c>
      <c r="H137" s="1063">
        <f t="shared" si="10"/>
        <v>17.647058823529413</v>
      </c>
      <c r="I137" s="1073">
        <f t="shared" si="11"/>
        <v>136</v>
      </c>
      <c r="J137" s="1074">
        <f t="shared" si="11"/>
        <v>24</v>
      </c>
      <c r="K137" s="1027">
        <f t="shared" si="12"/>
        <v>17.647058823529413</v>
      </c>
      <c r="L137" s="1161"/>
    </row>
    <row r="138" spans="1:12">
      <c r="A138" s="1165" t="s">
        <v>4943</v>
      </c>
      <c r="B138" s="1147" t="s">
        <v>383</v>
      </c>
      <c r="C138" s="1158"/>
      <c r="D138" s="1158"/>
      <c r="E138" s="1063" t="e">
        <f t="shared" si="8"/>
        <v>#DIV/0!</v>
      </c>
      <c r="F138" s="1026">
        <v>1</v>
      </c>
      <c r="G138" s="1026"/>
      <c r="H138" s="1063">
        <f t="shared" si="10"/>
        <v>0</v>
      </c>
      <c r="I138" s="1073">
        <f t="shared" si="11"/>
        <v>1</v>
      </c>
      <c r="J138" s="1074">
        <f t="shared" si="11"/>
        <v>0</v>
      </c>
      <c r="K138" s="1027">
        <f t="shared" si="12"/>
        <v>0</v>
      </c>
    </row>
    <row r="139" spans="1:12">
      <c r="A139" s="1165" t="s">
        <v>4956</v>
      </c>
      <c r="B139" s="1147" t="s">
        <v>384</v>
      </c>
      <c r="C139" s="1158"/>
      <c r="D139" s="1158"/>
      <c r="E139" s="1063" t="e">
        <f t="shared" ref="E139:E177" si="13">SUM(D139/C139*100)</f>
        <v>#DIV/0!</v>
      </c>
      <c r="F139" s="1026">
        <v>2</v>
      </c>
      <c r="G139" s="1026"/>
      <c r="H139" s="1063">
        <f t="shared" si="10"/>
        <v>0</v>
      </c>
      <c r="I139" s="1073">
        <f t="shared" si="11"/>
        <v>2</v>
      </c>
      <c r="J139" s="1074">
        <f t="shared" si="11"/>
        <v>0</v>
      </c>
      <c r="K139" s="1027">
        <f t="shared" si="12"/>
        <v>0</v>
      </c>
    </row>
    <row r="140" spans="1:12">
      <c r="A140" s="1165" t="s">
        <v>534</v>
      </c>
      <c r="B140" s="1147" t="s">
        <v>535</v>
      </c>
      <c r="C140" s="1024">
        <v>1</v>
      </c>
      <c r="D140" s="1024"/>
      <c r="E140" s="1063">
        <f t="shared" si="13"/>
        <v>0</v>
      </c>
      <c r="F140" s="1026"/>
      <c r="G140" s="1026">
        <v>1</v>
      </c>
      <c r="H140" s="1063" t="e">
        <f t="shared" si="10"/>
        <v>#DIV/0!</v>
      </c>
      <c r="I140" s="1073">
        <f t="shared" si="11"/>
        <v>1</v>
      </c>
      <c r="J140" s="1074">
        <f t="shared" si="11"/>
        <v>1</v>
      </c>
      <c r="K140" s="1027">
        <f t="shared" si="12"/>
        <v>100</v>
      </c>
    </row>
    <row r="141" spans="1:12">
      <c r="A141" s="1165" t="s">
        <v>1108</v>
      </c>
      <c r="B141" s="1147" t="s">
        <v>1109</v>
      </c>
      <c r="C141" s="1024">
        <v>1</v>
      </c>
      <c r="D141" s="1024">
        <v>24</v>
      </c>
      <c r="E141" s="1063">
        <f t="shared" si="13"/>
        <v>2400</v>
      </c>
      <c r="F141" s="1026"/>
      <c r="G141" s="1026">
        <v>1</v>
      </c>
      <c r="H141" s="1063" t="e">
        <f t="shared" si="10"/>
        <v>#DIV/0!</v>
      </c>
      <c r="I141" s="1073">
        <f t="shared" si="11"/>
        <v>1</v>
      </c>
      <c r="J141" s="1074">
        <f t="shared" si="11"/>
        <v>25</v>
      </c>
      <c r="K141" s="1027">
        <f t="shared" si="12"/>
        <v>2500</v>
      </c>
    </row>
    <row r="142" spans="1:12">
      <c r="A142" s="1165" t="s">
        <v>1854</v>
      </c>
      <c r="B142" s="1147" t="s">
        <v>1855</v>
      </c>
      <c r="C142" s="1024"/>
      <c r="D142" s="1024"/>
      <c r="E142" s="1063" t="e">
        <f t="shared" si="13"/>
        <v>#DIV/0!</v>
      </c>
      <c r="F142" s="1026">
        <v>14</v>
      </c>
      <c r="G142" s="1026"/>
      <c r="H142" s="1063">
        <f t="shared" si="10"/>
        <v>0</v>
      </c>
      <c r="I142" s="1073">
        <f t="shared" si="11"/>
        <v>14</v>
      </c>
      <c r="J142" s="1074">
        <f t="shared" si="11"/>
        <v>0</v>
      </c>
      <c r="K142" s="1027">
        <f t="shared" si="12"/>
        <v>0</v>
      </c>
    </row>
    <row r="143" spans="1:12">
      <c r="A143" s="1165" t="s">
        <v>1113</v>
      </c>
      <c r="B143" s="1147" t="s">
        <v>1114</v>
      </c>
      <c r="C143" s="1024">
        <v>10</v>
      </c>
      <c r="D143" s="1024"/>
      <c r="E143" s="1063">
        <f t="shared" si="13"/>
        <v>0</v>
      </c>
      <c r="F143" s="1026"/>
      <c r="G143" s="1026"/>
      <c r="H143" s="1063" t="e">
        <f t="shared" si="10"/>
        <v>#DIV/0!</v>
      </c>
      <c r="I143" s="1073">
        <f t="shared" si="11"/>
        <v>10</v>
      </c>
      <c r="J143" s="1074">
        <f t="shared" si="11"/>
        <v>0</v>
      </c>
      <c r="K143" s="1027">
        <f t="shared" si="12"/>
        <v>0</v>
      </c>
    </row>
    <row r="144" spans="1:12">
      <c r="A144" s="1165" t="s">
        <v>150</v>
      </c>
      <c r="B144" s="1147" t="s">
        <v>1152</v>
      </c>
      <c r="C144" s="1024">
        <v>1</v>
      </c>
      <c r="D144" s="1024"/>
      <c r="E144" s="1063">
        <f t="shared" si="13"/>
        <v>0</v>
      </c>
      <c r="F144" s="1026"/>
      <c r="G144" s="1026"/>
      <c r="H144" s="1063" t="e">
        <f t="shared" si="10"/>
        <v>#DIV/0!</v>
      </c>
      <c r="I144" s="1073">
        <f t="shared" si="11"/>
        <v>1</v>
      </c>
      <c r="J144" s="1074">
        <f t="shared" si="11"/>
        <v>0</v>
      </c>
      <c r="K144" s="1027">
        <f t="shared" si="12"/>
        <v>0</v>
      </c>
    </row>
    <row r="145" spans="1:11">
      <c r="A145" s="1165" t="s">
        <v>1106</v>
      </c>
      <c r="B145" s="1023" t="s">
        <v>1107</v>
      </c>
      <c r="C145" s="1024"/>
      <c r="D145" s="1024">
        <v>4</v>
      </c>
      <c r="E145" s="1063" t="e">
        <f t="shared" si="13"/>
        <v>#DIV/0!</v>
      </c>
      <c r="F145" s="1026">
        <v>3</v>
      </c>
      <c r="G145" s="1026"/>
      <c r="H145" s="1063">
        <f t="shared" si="10"/>
        <v>0</v>
      </c>
      <c r="I145" s="1017">
        <f t="shared" si="11"/>
        <v>3</v>
      </c>
      <c r="J145" s="1018">
        <f t="shared" si="11"/>
        <v>4</v>
      </c>
      <c r="K145" s="1027">
        <f t="shared" si="12"/>
        <v>133.33333333333331</v>
      </c>
    </row>
    <row r="146" spans="1:11">
      <c r="A146" s="1165" t="s">
        <v>1659</v>
      </c>
      <c r="B146" s="1023" t="s">
        <v>1660</v>
      </c>
      <c r="C146" s="1024"/>
      <c r="D146" s="1024"/>
      <c r="E146" s="1063" t="e">
        <f t="shared" si="13"/>
        <v>#DIV/0!</v>
      </c>
      <c r="F146" s="1026">
        <v>8</v>
      </c>
      <c r="G146" s="1026"/>
      <c r="H146" s="1063">
        <f t="shared" si="10"/>
        <v>0</v>
      </c>
      <c r="I146" s="1017">
        <f t="shared" si="11"/>
        <v>8</v>
      </c>
      <c r="J146" s="1018">
        <f t="shared" si="11"/>
        <v>0</v>
      </c>
      <c r="K146" s="1027">
        <f t="shared" si="12"/>
        <v>0</v>
      </c>
    </row>
    <row r="147" spans="1:11">
      <c r="A147" s="1165" t="s">
        <v>4171</v>
      </c>
      <c r="B147" s="1023" t="s">
        <v>4172</v>
      </c>
      <c r="C147" s="1024"/>
      <c r="D147" s="1024">
        <v>1</v>
      </c>
      <c r="E147" s="1063" t="e">
        <f t="shared" si="13"/>
        <v>#DIV/0!</v>
      </c>
      <c r="F147" s="1026"/>
      <c r="G147" s="1026"/>
      <c r="H147" s="1063" t="e">
        <f t="shared" si="10"/>
        <v>#DIV/0!</v>
      </c>
      <c r="I147" s="1073">
        <f t="shared" si="11"/>
        <v>0</v>
      </c>
      <c r="J147" s="1074">
        <f t="shared" si="11"/>
        <v>1</v>
      </c>
      <c r="K147" s="1027" t="e">
        <f t="shared" si="12"/>
        <v>#DIV/0!</v>
      </c>
    </row>
    <row r="148" spans="1:11">
      <c r="A148" s="1150" t="s">
        <v>3171</v>
      </c>
      <c r="B148" s="1023" t="s">
        <v>3172</v>
      </c>
      <c r="C148" s="1026"/>
      <c r="D148" s="1026"/>
      <c r="E148" s="1063" t="e">
        <f t="shared" si="13"/>
        <v>#DIV/0!</v>
      </c>
      <c r="F148" s="1026"/>
      <c r="G148" s="1026"/>
      <c r="H148" s="1063" t="e">
        <f t="shared" si="10"/>
        <v>#DIV/0!</v>
      </c>
      <c r="I148" s="1017">
        <f t="shared" si="11"/>
        <v>0</v>
      </c>
      <c r="J148" s="1018">
        <f t="shared" si="11"/>
        <v>0</v>
      </c>
      <c r="K148" s="1027" t="e">
        <f t="shared" si="12"/>
        <v>#DIV/0!</v>
      </c>
    </row>
    <row r="149" spans="1:11">
      <c r="A149" s="1148" t="s">
        <v>3157</v>
      </c>
      <c r="B149" s="1059" t="s">
        <v>3158</v>
      </c>
      <c r="C149" s="1024"/>
      <c r="D149" s="1024"/>
      <c r="E149" s="1063" t="e">
        <f t="shared" si="13"/>
        <v>#DIV/0!</v>
      </c>
      <c r="F149" s="1026"/>
      <c r="G149" s="1026"/>
      <c r="H149" s="1063" t="e">
        <f t="shared" si="10"/>
        <v>#DIV/0!</v>
      </c>
      <c r="I149" s="1017">
        <f t="shared" si="11"/>
        <v>0</v>
      </c>
      <c r="J149" s="1018">
        <f t="shared" si="11"/>
        <v>0</v>
      </c>
      <c r="K149" s="1027" t="e">
        <f t="shared" si="12"/>
        <v>#DIV/0!</v>
      </c>
    </row>
    <row r="150" spans="1:11">
      <c r="A150" s="1150" t="s">
        <v>4526</v>
      </c>
      <c r="B150" s="1059" t="s">
        <v>1102</v>
      </c>
      <c r="C150" s="1024"/>
      <c r="D150" s="1024"/>
      <c r="E150" s="1063" t="e">
        <f t="shared" si="13"/>
        <v>#DIV/0!</v>
      </c>
      <c r="F150" s="1026"/>
      <c r="G150" s="1026">
        <v>5</v>
      </c>
      <c r="H150" s="1063" t="e">
        <f t="shared" si="10"/>
        <v>#DIV/0!</v>
      </c>
      <c r="I150" s="1073">
        <f t="shared" si="11"/>
        <v>0</v>
      </c>
      <c r="J150" s="1074">
        <f t="shared" si="11"/>
        <v>5</v>
      </c>
      <c r="K150" s="1027" t="e">
        <f t="shared" si="12"/>
        <v>#DIV/0!</v>
      </c>
    </row>
    <row r="151" spans="1:11">
      <c r="A151" s="1165" t="s">
        <v>4297</v>
      </c>
      <c r="B151" s="1023" t="s">
        <v>269</v>
      </c>
      <c r="C151" s="1024"/>
      <c r="D151" s="1024">
        <v>1</v>
      </c>
      <c r="E151" s="1063" t="e">
        <f t="shared" si="13"/>
        <v>#DIV/0!</v>
      </c>
      <c r="F151" s="1026"/>
      <c r="G151" s="1026"/>
      <c r="H151" s="1063" t="e">
        <f t="shared" si="10"/>
        <v>#DIV/0!</v>
      </c>
      <c r="I151" s="1073">
        <f t="shared" ref="I151:J161" si="14">C151+F151</f>
        <v>0</v>
      </c>
      <c r="J151" s="1074">
        <f t="shared" si="14"/>
        <v>1</v>
      </c>
      <c r="K151" s="1027" t="e">
        <f t="shared" si="12"/>
        <v>#DIV/0!</v>
      </c>
    </row>
    <row r="152" spans="1:11">
      <c r="A152" s="1165" t="s">
        <v>2817</v>
      </c>
      <c r="B152" s="1023" t="s">
        <v>1323</v>
      </c>
      <c r="C152" s="1024"/>
      <c r="D152" s="1024"/>
      <c r="E152" s="1063" t="e">
        <f t="shared" si="13"/>
        <v>#DIV/0!</v>
      </c>
      <c r="F152" s="1026"/>
      <c r="G152" s="1026"/>
      <c r="H152" s="1063" t="e">
        <f t="shared" si="10"/>
        <v>#DIV/0!</v>
      </c>
      <c r="I152" s="1073">
        <f t="shared" si="14"/>
        <v>0</v>
      </c>
      <c r="J152" s="1074">
        <f t="shared" si="14"/>
        <v>0</v>
      </c>
      <c r="K152" s="1027" t="e">
        <f t="shared" si="12"/>
        <v>#DIV/0!</v>
      </c>
    </row>
    <row r="153" spans="1:11">
      <c r="A153" s="1165" t="s">
        <v>802</v>
      </c>
      <c r="B153" s="1023" t="s">
        <v>5011</v>
      </c>
      <c r="C153" s="1024"/>
      <c r="D153" s="1024">
        <v>1</v>
      </c>
      <c r="E153" s="1063" t="e">
        <f t="shared" si="13"/>
        <v>#DIV/0!</v>
      </c>
      <c r="F153" s="1026"/>
      <c r="G153" s="1026"/>
      <c r="H153" s="1063" t="e">
        <f t="shared" si="10"/>
        <v>#DIV/0!</v>
      </c>
      <c r="I153" s="1073">
        <f t="shared" si="14"/>
        <v>0</v>
      </c>
      <c r="J153" s="1074">
        <f t="shared" si="14"/>
        <v>1</v>
      </c>
      <c r="K153" s="1027" t="e">
        <f t="shared" si="12"/>
        <v>#DIV/0!</v>
      </c>
    </row>
    <row r="154" spans="1:11" ht="13.5" customHeight="1">
      <c r="A154" s="1165" t="s">
        <v>5012</v>
      </c>
      <c r="B154" s="1023" t="s">
        <v>5013</v>
      </c>
      <c r="C154" s="1024"/>
      <c r="D154" s="1024">
        <v>2</v>
      </c>
      <c r="E154" s="1063" t="e">
        <f t="shared" si="13"/>
        <v>#DIV/0!</v>
      </c>
      <c r="F154" s="1026"/>
      <c r="G154" s="1026">
        <v>1</v>
      </c>
      <c r="H154" s="1063" t="e">
        <f t="shared" si="10"/>
        <v>#DIV/0!</v>
      </c>
      <c r="I154" s="1073">
        <f t="shared" si="14"/>
        <v>0</v>
      </c>
      <c r="J154" s="1074">
        <f t="shared" si="14"/>
        <v>3</v>
      </c>
      <c r="K154" s="1027" t="e">
        <f t="shared" si="12"/>
        <v>#DIV/0!</v>
      </c>
    </row>
    <row r="155" spans="1:11" ht="13.5" customHeight="1">
      <c r="A155" s="1148" t="s">
        <v>3140</v>
      </c>
      <c r="B155" s="1059" t="s">
        <v>1110</v>
      </c>
      <c r="C155" s="1024"/>
      <c r="D155" s="1024">
        <v>1</v>
      </c>
      <c r="E155" s="1063" t="e">
        <f t="shared" si="13"/>
        <v>#DIV/0!</v>
      </c>
      <c r="F155" s="1026"/>
      <c r="G155" s="1026">
        <v>1</v>
      </c>
      <c r="H155" s="1063" t="e">
        <f t="shared" si="10"/>
        <v>#DIV/0!</v>
      </c>
      <c r="I155" s="1073">
        <f t="shared" si="14"/>
        <v>0</v>
      </c>
      <c r="J155" s="1074">
        <f t="shared" si="14"/>
        <v>2</v>
      </c>
      <c r="K155" s="1027" t="e">
        <f t="shared" si="12"/>
        <v>#DIV/0!</v>
      </c>
    </row>
    <row r="156" spans="1:11" ht="13.5" customHeight="1">
      <c r="A156" s="1150" t="s">
        <v>3020</v>
      </c>
      <c r="B156" s="1059" t="s">
        <v>5014</v>
      </c>
      <c r="C156" s="1024"/>
      <c r="D156" s="1024">
        <v>1</v>
      </c>
      <c r="E156" s="1063" t="e">
        <f t="shared" si="13"/>
        <v>#DIV/0!</v>
      </c>
      <c r="F156" s="1026"/>
      <c r="G156" s="1026"/>
      <c r="H156" s="1063" t="e">
        <f t="shared" si="10"/>
        <v>#DIV/0!</v>
      </c>
      <c r="I156" s="1073">
        <f t="shared" si="14"/>
        <v>0</v>
      </c>
      <c r="J156" s="1074">
        <f t="shared" si="14"/>
        <v>1</v>
      </c>
      <c r="K156" s="1027" t="e">
        <f t="shared" si="12"/>
        <v>#DIV/0!</v>
      </c>
    </row>
    <row r="157" spans="1:11" ht="13.5" customHeight="1">
      <c r="A157" s="1150" t="s">
        <v>1668</v>
      </c>
      <c r="B157" s="1059" t="s">
        <v>5015</v>
      </c>
      <c r="C157" s="1024"/>
      <c r="D157" s="1024">
        <v>2</v>
      </c>
      <c r="E157" s="1063" t="e">
        <f t="shared" si="13"/>
        <v>#DIV/0!</v>
      </c>
      <c r="F157" s="1026"/>
      <c r="G157" s="1026"/>
      <c r="H157" s="1063" t="e">
        <f t="shared" si="10"/>
        <v>#DIV/0!</v>
      </c>
      <c r="I157" s="1073">
        <f t="shared" si="14"/>
        <v>0</v>
      </c>
      <c r="J157" s="1074">
        <f t="shared" si="14"/>
        <v>2</v>
      </c>
      <c r="K157" s="1027" t="e">
        <f t="shared" si="12"/>
        <v>#DIV/0!</v>
      </c>
    </row>
    <row r="158" spans="1:11" ht="13.5" customHeight="1">
      <c r="A158" s="1150" t="s">
        <v>4175</v>
      </c>
      <c r="B158" s="1059" t="s">
        <v>5016</v>
      </c>
      <c r="C158" s="1024"/>
      <c r="D158" s="1024"/>
      <c r="E158" s="1063" t="e">
        <f t="shared" si="13"/>
        <v>#DIV/0!</v>
      </c>
      <c r="F158" s="1026"/>
      <c r="G158" s="1026">
        <v>4</v>
      </c>
      <c r="H158" s="1063" t="e">
        <f t="shared" si="10"/>
        <v>#DIV/0!</v>
      </c>
      <c r="I158" s="1073">
        <f t="shared" si="14"/>
        <v>0</v>
      </c>
      <c r="J158" s="1074">
        <f t="shared" si="14"/>
        <v>4</v>
      </c>
      <c r="K158" s="1027" t="e">
        <f t="shared" si="12"/>
        <v>#DIV/0!</v>
      </c>
    </row>
    <row r="159" spans="1:11">
      <c r="A159" s="1150" t="s">
        <v>4196</v>
      </c>
      <c r="B159" s="1059" t="s">
        <v>5017</v>
      </c>
      <c r="C159" s="1024"/>
      <c r="D159" s="1024"/>
      <c r="E159" s="1063" t="e">
        <f t="shared" si="13"/>
        <v>#DIV/0!</v>
      </c>
      <c r="F159" s="1026"/>
      <c r="G159" s="1026">
        <v>2</v>
      </c>
      <c r="H159" s="1063" t="e">
        <f t="shared" si="10"/>
        <v>#DIV/0!</v>
      </c>
      <c r="I159" s="1073">
        <f t="shared" si="14"/>
        <v>0</v>
      </c>
      <c r="J159" s="1074">
        <f t="shared" si="14"/>
        <v>2</v>
      </c>
      <c r="K159" s="1027" t="e">
        <f t="shared" si="12"/>
        <v>#DIV/0!</v>
      </c>
    </row>
    <row r="160" spans="1:11" ht="13.5" customHeight="1">
      <c r="A160" s="1095" t="s">
        <v>126</v>
      </c>
      <c r="B160" s="1023" t="s">
        <v>889</v>
      </c>
      <c r="C160" s="1024"/>
      <c r="D160" s="1024">
        <v>1</v>
      </c>
      <c r="E160" s="1063" t="e">
        <f t="shared" si="13"/>
        <v>#DIV/0!</v>
      </c>
      <c r="F160" s="1026"/>
      <c r="G160" s="1026"/>
      <c r="H160" s="1063" t="e">
        <f t="shared" si="10"/>
        <v>#DIV/0!</v>
      </c>
      <c r="I160" s="1073">
        <f t="shared" si="14"/>
        <v>0</v>
      </c>
      <c r="J160" s="1074">
        <f t="shared" si="14"/>
        <v>1</v>
      </c>
      <c r="K160" s="1027" t="e">
        <f t="shared" si="12"/>
        <v>#DIV/0!</v>
      </c>
    </row>
    <row r="161" spans="1:11" ht="19.5" customHeight="1">
      <c r="A161" s="1166" t="s">
        <v>4210</v>
      </c>
      <c r="B161" s="1167"/>
      <c r="C161" s="1073">
        <f>SUM(C61:C160)</f>
        <v>7366</v>
      </c>
      <c r="D161" s="1073">
        <f>SUM(D61:D160)</f>
        <v>2338</v>
      </c>
      <c r="E161" s="1027">
        <f t="shared" si="13"/>
        <v>31.740428998099375</v>
      </c>
      <c r="F161" s="1073">
        <f>SUM(F61:F160)</f>
        <v>17340</v>
      </c>
      <c r="G161" s="1073">
        <f>SUM(G61:G160)</f>
        <v>2400</v>
      </c>
      <c r="H161" s="1027">
        <f t="shared" si="10"/>
        <v>13.84083044982699</v>
      </c>
      <c r="I161" s="1017">
        <f t="shared" si="14"/>
        <v>24706</v>
      </c>
      <c r="J161" s="1018">
        <f t="shared" si="14"/>
        <v>4738</v>
      </c>
      <c r="K161" s="1027">
        <f t="shared" si="12"/>
        <v>19.177527726058447</v>
      </c>
    </row>
    <row r="162" spans="1:11" ht="13.5" customHeight="1">
      <c r="A162" s="1168"/>
      <c r="B162" s="1169"/>
      <c r="C162" s="1933"/>
      <c r="D162" s="1934"/>
      <c r="E162" s="1934"/>
      <c r="F162" s="1934"/>
      <c r="G162" s="1934"/>
      <c r="H162" s="1934"/>
      <c r="I162" s="1934"/>
      <c r="J162" s="1934"/>
      <c r="K162" s="1147"/>
    </row>
    <row r="163" spans="1:11" ht="19.5" customHeight="1">
      <c r="A163" s="1170" t="s">
        <v>4211</v>
      </c>
      <c r="B163" s="1171"/>
      <c r="C163" s="1172"/>
      <c r="D163" s="1173"/>
      <c r="E163" s="1063" t="e">
        <f t="shared" si="13"/>
        <v>#DIV/0!</v>
      </c>
      <c r="F163" s="1172"/>
      <c r="G163" s="1172"/>
      <c r="H163" s="1063" t="e">
        <f t="shared" ref="H163:H177" si="15">SUM(G163/F163*100)</f>
        <v>#DIV/0!</v>
      </c>
      <c r="I163" s="1073">
        <f t="shared" ref="I163:J176" si="16">C163+F163</f>
        <v>0</v>
      </c>
      <c r="J163" s="1074">
        <f t="shared" si="16"/>
        <v>0</v>
      </c>
      <c r="K163" s="1027" t="e">
        <f t="shared" ref="K163:K177" si="17">SUM(J163/I163*100)</f>
        <v>#DIV/0!</v>
      </c>
    </row>
    <row r="164" spans="1:11" ht="15" customHeight="1">
      <c r="A164" s="1168" t="s">
        <v>4212</v>
      </c>
      <c r="B164" s="1174" t="s">
        <v>4213</v>
      </c>
      <c r="C164" s="1173"/>
      <c r="D164" s="1173"/>
      <c r="E164" s="1063" t="e">
        <f t="shared" si="13"/>
        <v>#DIV/0!</v>
      </c>
      <c r="F164" s="1172"/>
      <c r="G164" s="1172"/>
      <c r="H164" s="1063" t="e">
        <f t="shared" si="15"/>
        <v>#DIV/0!</v>
      </c>
      <c r="I164" s="1073">
        <f t="shared" si="16"/>
        <v>0</v>
      </c>
      <c r="J164" s="1074">
        <f t="shared" si="16"/>
        <v>0</v>
      </c>
      <c r="K164" s="1027" t="e">
        <f t="shared" si="17"/>
        <v>#DIV/0!</v>
      </c>
    </row>
    <row r="165" spans="1:11" ht="15" customHeight="1">
      <c r="A165" s="1168" t="s">
        <v>4214</v>
      </c>
      <c r="B165" s="1174" t="s">
        <v>4215</v>
      </c>
      <c r="C165" s="1173"/>
      <c r="D165" s="1173"/>
      <c r="E165" s="1063" t="e">
        <f t="shared" si="13"/>
        <v>#DIV/0!</v>
      </c>
      <c r="F165" s="1172"/>
      <c r="G165" s="1172"/>
      <c r="H165" s="1063" t="e">
        <f t="shared" si="15"/>
        <v>#DIV/0!</v>
      </c>
      <c r="I165" s="1073">
        <f t="shared" si="16"/>
        <v>0</v>
      </c>
      <c r="J165" s="1074">
        <f t="shared" si="16"/>
        <v>0</v>
      </c>
      <c r="K165" s="1027" t="e">
        <f t="shared" si="17"/>
        <v>#DIV/0!</v>
      </c>
    </row>
    <row r="166" spans="1:11" ht="16.5" customHeight="1">
      <c r="A166" s="1168" t="s">
        <v>4216</v>
      </c>
      <c r="B166" s="1174" t="s">
        <v>4217</v>
      </c>
      <c r="C166" s="1173"/>
      <c r="D166" s="1173"/>
      <c r="E166" s="1063" t="e">
        <f t="shared" si="13"/>
        <v>#DIV/0!</v>
      </c>
      <c r="F166" s="1172"/>
      <c r="G166" s="1172"/>
      <c r="H166" s="1063" t="e">
        <f t="shared" si="15"/>
        <v>#DIV/0!</v>
      </c>
      <c r="I166" s="1073">
        <f t="shared" si="16"/>
        <v>0</v>
      </c>
      <c r="J166" s="1074">
        <f t="shared" si="16"/>
        <v>0</v>
      </c>
      <c r="K166" s="1027" t="e">
        <f t="shared" si="17"/>
        <v>#DIV/0!</v>
      </c>
    </row>
    <row r="167" spans="1:11" ht="31.5" customHeight="1">
      <c r="A167" s="1168" t="s">
        <v>819</v>
      </c>
      <c r="B167" s="1174" t="s">
        <v>4218</v>
      </c>
      <c r="C167" s="1173"/>
      <c r="D167" s="1173"/>
      <c r="E167" s="1063" t="e">
        <f t="shared" si="13"/>
        <v>#DIV/0!</v>
      </c>
      <c r="F167" s="1172"/>
      <c r="G167" s="1172"/>
      <c r="H167" s="1063" t="e">
        <f t="shared" si="15"/>
        <v>#DIV/0!</v>
      </c>
      <c r="I167" s="1073">
        <f t="shared" si="16"/>
        <v>0</v>
      </c>
      <c r="J167" s="1074">
        <f t="shared" si="16"/>
        <v>0</v>
      </c>
      <c r="K167" s="1027" t="e">
        <f t="shared" si="17"/>
        <v>#DIV/0!</v>
      </c>
    </row>
    <row r="168" spans="1:11" ht="30" customHeight="1">
      <c r="A168" s="1168" t="s">
        <v>4219</v>
      </c>
      <c r="B168" s="1174" t="s">
        <v>4220</v>
      </c>
      <c r="C168" s="1173"/>
      <c r="D168" s="1173"/>
      <c r="E168" s="1063" t="e">
        <f t="shared" si="13"/>
        <v>#DIV/0!</v>
      </c>
      <c r="F168" s="1172"/>
      <c r="G168" s="1172"/>
      <c r="H168" s="1063" t="e">
        <f t="shared" si="15"/>
        <v>#DIV/0!</v>
      </c>
      <c r="I168" s="1073">
        <f t="shared" si="16"/>
        <v>0</v>
      </c>
      <c r="J168" s="1074">
        <f t="shared" si="16"/>
        <v>0</v>
      </c>
      <c r="K168" s="1027" t="e">
        <f t="shared" si="17"/>
        <v>#DIV/0!</v>
      </c>
    </row>
    <row r="169" spans="1:11" ht="15" customHeight="1">
      <c r="A169" s="1168" t="s">
        <v>4221</v>
      </c>
      <c r="B169" s="1174" t="s">
        <v>4222</v>
      </c>
      <c r="C169" s="1173"/>
      <c r="D169" s="1173"/>
      <c r="E169" s="1063" t="e">
        <f t="shared" si="13"/>
        <v>#DIV/0!</v>
      </c>
      <c r="F169" s="1172"/>
      <c r="G169" s="1172"/>
      <c r="H169" s="1063" t="e">
        <f t="shared" si="15"/>
        <v>#DIV/0!</v>
      </c>
      <c r="I169" s="1073">
        <f t="shared" si="16"/>
        <v>0</v>
      </c>
      <c r="J169" s="1074">
        <f t="shared" si="16"/>
        <v>0</v>
      </c>
      <c r="K169" s="1027" t="e">
        <f t="shared" si="17"/>
        <v>#DIV/0!</v>
      </c>
    </row>
    <row r="170" spans="1:11" ht="24" customHeight="1">
      <c r="A170" s="1168" t="s">
        <v>4223</v>
      </c>
      <c r="B170" s="1174" t="s">
        <v>4224</v>
      </c>
      <c r="C170" s="1173"/>
      <c r="D170" s="1173"/>
      <c r="E170" s="1063" t="e">
        <f t="shared" si="13"/>
        <v>#DIV/0!</v>
      </c>
      <c r="F170" s="1172"/>
      <c r="G170" s="1172"/>
      <c r="H170" s="1063" t="e">
        <f t="shared" si="15"/>
        <v>#DIV/0!</v>
      </c>
      <c r="I170" s="1073">
        <f t="shared" si="16"/>
        <v>0</v>
      </c>
      <c r="J170" s="1074">
        <f t="shared" si="16"/>
        <v>0</v>
      </c>
      <c r="K170" s="1027" t="e">
        <f t="shared" si="17"/>
        <v>#DIV/0!</v>
      </c>
    </row>
    <row r="171" spans="1:11" ht="54.75" customHeight="1">
      <c r="A171" s="1168" t="s">
        <v>4225</v>
      </c>
      <c r="B171" s="1174" t="s">
        <v>570</v>
      </c>
      <c r="C171" s="1173"/>
      <c r="D171" s="1173"/>
      <c r="E171" s="1063" t="e">
        <f t="shared" si="13"/>
        <v>#DIV/0!</v>
      </c>
      <c r="F171" s="1172"/>
      <c r="G171" s="1172"/>
      <c r="H171" s="1063" t="e">
        <f t="shared" si="15"/>
        <v>#DIV/0!</v>
      </c>
      <c r="I171" s="1073">
        <f t="shared" si="16"/>
        <v>0</v>
      </c>
      <c r="J171" s="1074">
        <f t="shared" si="16"/>
        <v>0</v>
      </c>
      <c r="K171" s="1027" t="e">
        <f t="shared" si="17"/>
        <v>#DIV/0!</v>
      </c>
    </row>
    <row r="172" spans="1:11" ht="12.75" customHeight="1">
      <c r="A172" s="1168" t="s">
        <v>571</v>
      </c>
      <c r="B172" s="1174" t="s">
        <v>572</v>
      </c>
      <c r="C172" s="1173"/>
      <c r="D172" s="1173"/>
      <c r="E172" s="1063" t="e">
        <f t="shared" si="13"/>
        <v>#DIV/0!</v>
      </c>
      <c r="F172" s="1172"/>
      <c r="G172" s="1172"/>
      <c r="H172" s="1063" t="e">
        <f t="shared" si="15"/>
        <v>#DIV/0!</v>
      </c>
      <c r="I172" s="1073">
        <f t="shared" si="16"/>
        <v>0</v>
      </c>
      <c r="J172" s="1074">
        <f t="shared" si="16"/>
        <v>0</v>
      </c>
      <c r="K172" s="1027" t="e">
        <f t="shared" si="17"/>
        <v>#DIV/0!</v>
      </c>
    </row>
    <row r="173" spans="1:11" ht="25.5">
      <c r="A173" s="1168" t="s">
        <v>573</v>
      </c>
      <c r="B173" s="1174" t="s">
        <v>2990</v>
      </c>
      <c r="C173" s="1173"/>
      <c r="D173" s="1173"/>
      <c r="E173" s="1063" t="e">
        <f t="shared" si="13"/>
        <v>#DIV/0!</v>
      </c>
      <c r="F173" s="1172"/>
      <c r="G173" s="1172"/>
      <c r="H173" s="1063" t="e">
        <f t="shared" si="15"/>
        <v>#DIV/0!</v>
      </c>
      <c r="I173" s="1073">
        <f t="shared" si="16"/>
        <v>0</v>
      </c>
      <c r="J173" s="1074">
        <f t="shared" si="16"/>
        <v>0</v>
      </c>
      <c r="K173" s="1027" t="e">
        <f t="shared" si="17"/>
        <v>#DIV/0!</v>
      </c>
    </row>
    <row r="174" spans="1:11" ht="51">
      <c r="A174" s="1168" t="s">
        <v>2991</v>
      </c>
      <c r="B174" s="1174" t="s">
        <v>2992</v>
      </c>
      <c r="C174" s="1173"/>
      <c r="D174" s="1173"/>
      <c r="E174" s="1063" t="e">
        <f t="shared" si="13"/>
        <v>#DIV/0!</v>
      </c>
      <c r="F174" s="1172"/>
      <c r="G174" s="1175"/>
      <c r="H174" s="1063" t="e">
        <f t="shared" si="15"/>
        <v>#DIV/0!</v>
      </c>
      <c r="I174" s="1073">
        <f t="shared" si="16"/>
        <v>0</v>
      </c>
      <c r="J174" s="1074">
        <f t="shared" si="16"/>
        <v>0</v>
      </c>
      <c r="K174" s="1027" t="e">
        <f t="shared" si="17"/>
        <v>#DIV/0!</v>
      </c>
    </row>
    <row r="175" spans="1:11" ht="51">
      <c r="A175" s="1168" t="s">
        <v>2993</v>
      </c>
      <c r="B175" s="1174" t="s">
        <v>2994</v>
      </c>
      <c r="C175" s="1176"/>
      <c r="D175" s="1176"/>
      <c r="E175" s="1063" t="e">
        <f t="shared" si="13"/>
        <v>#DIV/0!</v>
      </c>
      <c r="F175" s="1175"/>
      <c r="G175" s="1177"/>
      <c r="H175" s="1063" t="e">
        <f t="shared" si="15"/>
        <v>#DIV/0!</v>
      </c>
      <c r="I175" s="1073">
        <f t="shared" si="16"/>
        <v>0</v>
      </c>
      <c r="J175" s="1074">
        <f t="shared" si="16"/>
        <v>0</v>
      </c>
      <c r="K175" s="1027" t="e">
        <f t="shared" si="17"/>
        <v>#DIV/0!</v>
      </c>
    </row>
    <row r="176" spans="1:11">
      <c r="A176" s="1178" t="s">
        <v>2995</v>
      </c>
      <c r="B176" s="1179"/>
      <c r="C176" s="1177">
        <f>SUM(C164:C175)</f>
        <v>0</v>
      </c>
      <c r="D176" s="1177">
        <f>SUM(D164:D175)</f>
        <v>0</v>
      </c>
      <c r="E176" s="1027" t="e">
        <f t="shared" si="13"/>
        <v>#DIV/0!</v>
      </c>
      <c r="F176" s="1177">
        <f>SUM(F164:F175)</f>
        <v>0</v>
      </c>
      <c r="G176" s="1177">
        <f>SUM(G164:G175)</f>
        <v>0</v>
      </c>
      <c r="H176" s="1027" t="e">
        <f t="shared" si="15"/>
        <v>#DIV/0!</v>
      </c>
      <c r="I176" s="1073">
        <f t="shared" si="16"/>
        <v>0</v>
      </c>
      <c r="J176" s="1074">
        <f t="shared" si="16"/>
        <v>0</v>
      </c>
      <c r="K176" s="1027" t="e">
        <f t="shared" si="17"/>
        <v>#DIV/0!</v>
      </c>
    </row>
    <row r="177" spans="1:11" ht="15">
      <c r="A177" s="1180" t="s">
        <v>2996</v>
      </c>
      <c r="B177" s="1181"/>
      <c r="C177" s="1021">
        <f>SUM(C59+C161+C176)</f>
        <v>7384</v>
      </c>
      <c r="D177" s="1021">
        <f>SUM(D59+D161+D176)</f>
        <v>2338</v>
      </c>
      <c r="E177" s="1027">
        <f t="shared" si="13"/>
        <v>31.663055254604551</v>
      </c>
      <c r="F177" s="1021">
        <f>SUM(F59+F161+F176)</f>
        <v>17600</v>
      </c>
      <c r="G177" s="1021">
        <f>SUM(G59+G161+G176)</f>
        <v>2421</v>
      </c>
      <c r="H177" s="1027">
        <f t="shared" si="15"/>
        <v>13.755681818181817</v>
      </c>
      <c r="I177" s="1021">
        <f>SUM(C177+F177)</f>
        <v>24984</v>
      </c>
      <c r="J177" s="1021">
        <f>SUM(D177+G177)</f>
        <v>4759</v>
      </c>
      <c r="K177" s="1027">
        <f t="shared" si="17"/>
        <v>19.048190842138968</v>
      </c>
    </row>
    <row r="178" spans="1:11">
      <c r="A178" s="1888" t="s">
        <v>2997</v>
      </c>
      <c r="B178" s="1888"/>
      <c r="C178" s="1888"/>
      <c r="D178" s="1888"/>
      <c r="E178" s="1888"/>
      <c r="F178" s="1888"/>
      <c r="G178" s="1888"/>
      <c r="H178" s="1888"/>
      <c r="I178" s="1888"/>
      <c r="J178" s="1888"/>
    </row>
    <row r="179" spans="1:11">
      <c r="A179" s="1888" t="s">
        <v>1955</v>
      </c>
      <c r="B179" s="1888"/>
      <c r="C179" s="1888"/>
      <c r="D179" s="1888"/>
      <c r="E179" s="1888"/>
      <c r="F179" s="1888"/>
      <c r="G179" s="1888"/>
      <c r="H179" s="1888"/>
      <c r="I179" s="1888"/>
      <c r="J179" s="1888"/>
    </row>
    <row r="180" spans="1:11">
      <c r="A180" s="1144"/>
      <c r="B180" s="1140" t="s">
        <v>167</v>
      </c>
      <c r="C180" s="1182"/>
      <c r="D180" s="1182"/>
      <c r="E180" s="1182"/>
      <c r="F180" s="1182"/>
      <c r="G180" s="1182"/>
      <c r="H180" s="1182"/>
      <c r="I180" s="1182"/>
      <c r="J180" s="1182"/>
    </row>
    <row r="181" spans="1:11">
      <c r="B181" s="273" t="s">
        <v>171</v>
      </c>
    </row>
  </sheetData>
  <mergeCells count="10">
    <mergeCell ref="A178:J178"/>
    <mergeCell ref="A179:J179"/>
    <mergeCell ref="C2:D2"/>
    <mergeCell ref="F7:H7"/>
    <mergeCell ref="I7:K7"/>
    <mergeCell ref="A7:A8"/>
    <mergeCell ref="B7:B8"/>
    <mergeCell ref="C60:J60"/>
    <mergeCell ref="C7:E7"/>
    <mergeCell ref="C162:J16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91"/>
  <sheetViews>
    <sheetView topLeftCell="A4" workbookViewId="0">
      <selection activeCell="M8" sqref="M8"/>
    </sheetView>
  </sheetViews>
  <sheetFormatPr defaultColWidth="11.140625" defaultRowHeight="21.75" customHeight="1"/>
  <cols>
    <col min="1" max="1" width="6.85546875" customWidth="1"/>
    <col min="2" max="2" width="32.85546875" customWidth="1"/>
    <col min="3" max="3" width="10.42578125" customWidth="1"/>
    <col min="4" max="4" width="8.5703125" customWidth="1"/>
    <col min="5" max="5" width="10.42578125" customWidth="1"/>
    <col min="6" max="6" width="9.5703125" customWidth="1"/>
    <col min="7" max="7" width="9" customWidth="1"/>
    <col min="8" max="8" width="10.28515625" customWidth="1"/>
    <col min="9" max="9" width="8.7109375" customWidth="1"/>
    <col min="10" max="10" width="9.7109375" customWidth="1"/>
  </cols>
  <sheetData>
    <row r="1" spans="1:11" ht="21.75" customHeight="1">
      <c r="A1" s="1291"/>
      <c r="B1" s="1292" t="s">
        <v>914</v>
      </c>
      <c r="C1" s="1293" t="s">
        <v>691</v>
      </c>
      <c r="D1" s="1294"/>
      <c r="E1" s="1294"/>
      <c r="F1" s="1294"/>
      <c r="G1" s="1295"/>
      <c r="H1" s="1295"/>
      <c r="I1" s="1296"/>
      <c r="J1" s="222"/>
    </row>
    <row r="2" spans="1:11" ht="21.75" customHeight="1">
      <c r="A2" s="1291"/>
      <c r="B2" s="1292" t="s">
        <v>916</v>
      </c>
      <c r="C2" s="1427">
        <v>6113079</v>
      </c>
      <c r="D2" s="1295"/>
      <c r="E2" s="1295"/>
      <c r="F2" s="1295"/>
      <c r="G2" s="1295"/>
      <c r="H2" s="1295"/>
      <c r="I2" s="1296"/>
      <c r="J2" s="222"/>
    </row>
    <row r="3" spans="1:11" ht="21.75" customHeight="1">
      <c r="A3" s="1291"/>
      <c r="B3" s="1292"/>
      <c r="C3" s="1297" t="s">
        <v>365</v>
      </c>
      <c r="D3" s="1295"/>
      <c r="E3" s="1295"/>
      <c r="F3" s="1295"/>
      <c r="G3" s="1295"/>
      <c r="H3" s="1295"/>
      <c r="I3" s="1296"/>
      <c r="J3" s="222"/>
    </row>
    <row r="4" spans="1:11" ht="21.75" customHeight="1">
      <c r="A4" s="1291"/>
      <c r="B4" s="1292" t="s">
        <v>918</v>
      </c>
      <c r="C4" s="1298" t="s">
        <v>904</v>
      </c>
      <c r="D4" s="1299"/>
      <c r="E4" s="1299"/>
      <c r="F4" s="1299"/>
      <c r="G4" s="1299"/>
      <c r="H4" s="1299"/>
      <c r="I4" s="1300"/>
      <c r="J4" s="222"/>
    </row>
    <row r="5" spans="1:11" ht="21.75" customHeight="1">
      <c r="A5" s="1291"/>
      <c r="B5" s="1292" t="s">
        <v>692</v>
      </c>
      <c r="C5" s="1301" t="s">
        <v>385</v>
      </c>
      <c r="D5" s="1302"/>
      <c r="E5" s="1302"/>
      <c r="F5" s="1302"/>
      <c r="G5" s="1299"/>
      <c r="H5" s="1299"/>
      <c r="I5" s="1300"/>
      <c r="J5" s="222"/>
    </row>
    <row r="6" spans="1:11" ht="21.75" customHeight="1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37.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42" customHeight="1" thickBot="1">
      <c r="A8" s="1865"/>
      <c r="B8" s="1877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21.75" customHeight="1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1309"/>
    </row>
    <row r="10" spans="1:11" ht="21.75" customHeight="1">
      <c r="A10" s="1310"/>
      <c r="B10" s="1311"/>
      <c r="C10" s="1312"/>
      <c r="D10" s="1312"/>
      <c r="E10" s="1312"/>
      <c r="F10" s="1313"/>
      <c r="G10" s="1313"/>
      <c r="H10" s="1313"/>
      <c r="I10" s="1314"/>
      <c r="J10" s="1315"/>
      <c r="K10" s="1309"/>
    </row>
    <row r="11" spans="1:11" ht="21.75" customHeight="1">
      <c r="A11" s="1310"/>
      <c r="B11" s="1311"/>
      <c r="C11" s="1312"/>
      <c r="D11" s="1312"/>
      <c r="E11" s="1312"/>
      <c r="F11" s="1313"/>
      <c r="G11" s="1313"/>
      <c r="H11" s="1313"/>
      <c r="I11" s="1314"/>
      <c r="J11" s="1315"/>
      <c r="K11" s="1309"/>
    </row>
    <row r="12" spans="1:11" ht="21.75" customHeight="1">
      <c r="A12" s="1425"/>
      <c r="B12" s="1429" t="s">
        <v>80</v>
      </c>
      <c r="C12" s="1313"/>
      <c r="D12" s="1313"/>
      <c r="E12" s="1313"/>
      <c r="F12" s="1313"/>
      <c r="G12" s="1313"/>
      <c r="H12" s="1313"/>
      <c r="I12" s="1314"/>
      <c r="J12" s="1315"/>
      <c r="K12" s="1309"/>
    </row>
    <row r="13" spans="1:11" ht="17.25" customHeight="1">
      <c r="A13" s="1425" t="s">
        <v>531</v>
      </c>
      <c r="B13" s="1430" t="s">
        <v>532</v>
      </c>
      <c r="C13" s="1370"/>
      <c r="D13" s="1319"/>
      <c r="E13" s="1376" t="e">
        <f>SUM(D13/C13*100)</f>
        <v>#DIV/0!</v>
      </c>
      <c r="F13" s="1431">
        <v>506</v>
      </c>
      <c r="G13" s="1431">
        <v>335</v>
      </c>
      <c r="H13" s="1376">
        <f>SUM(G13/F13*100)</f>
        <v>66.205533596837938</v>
      </c>
      <c r="I13" s="1314">
        <f t="shared" ref="I13:J44" si="0">C13+F13</f>
        <v>506</v>
      </c>
      <c r="J13" s="1315">
        <f t="shared" si="0"/>
        <v>335</v>
      </c>
      <c r="K13" s="1320">
        <f>SUM(J13/I13*100)</f>
        <v>66.205533596837938</v>
      </c>
    </row>
    <row r="14" spans="1:11" ht="24" customHeight="1">
      <c r="A14" s="1425" t="s">
        <v>4242</v>
      </c>
      <c r="B14" s="1430" t="s">
        <v>4243</v>
      </c>
      <c r="C14" s="1370"/>
      <c r="D14" s="1319"/>
      <c r="E14" s="1376" t="e">
        <f t="shared" ref="E14:E80" si="1">SUM(D14/C14*100)</f>
        <v>#DIV/0!</v>
      </c>
      <c r="F14" s="1431">
        <v>70</v>
      </c>
      <c r="G14" s="1431">
        <v>51</v>
      </c>
      <c r="H14" s="1376">
        <f t="shared" ref="H14:H80" si="2">SUM(G14/F14*100)</f>
        <v>72.857142857142847</v>
      </c>
      <c r="I14" s="1314">
        <f t="shared" si="0"/>
        <v>70</v>
      </c>
      <c r="J14" s="1315">
        <f t="shared" si="0"/>
        <v>51</v>
      </c>
      <c r="K14" s="1320">
        <f t="shared" ref="K14:K71" si="3">SUM(J14/I14*100)</f>
        <v>72.857142857142847</v>
      </c>
    </row>
    <row r="15" spans="1:11" ht="21.75" customHeight="1">
      <c r="A15" s="1425" t="s">
        <v>621</v>
      </c>
      <c r="B15" s="1430" t="s">
        <v>4495</v>
      </c>
      <c r="C15" s="1370"/>
      <c r="D15" s="1319"/>
      <c r="E15" s="1376" t="e">
        <f t="shared" si="1"/>
        <v>#DIV/0!</v>
      </c>
      <c r="F15" s="1431">
        <v>11</v>
      </c>
      <c r="G15" s="1431">
        <v>6</v>
      </c>
      <c r="H15" s="1376">
        <f t="shared" si="2"/>
        <v>54.54545454545454</v>
      </c>
      <c r="I15" s="1314">
        <f t="shared" si="0"/>
        <v>11</v>
      </c>
      <c r="J15" s="1315">
        <f t="shared" si="0"/>
        <v>6</v>
      </c>
      <c r="K15" s="1320">
        <f t="shared" si="3"/>
        <v>54.54545454545454</v>
      </c>
    </row>
    <row r="16" spans="1:11" ht="22.5" customHeight="1">
      <c r="A16" s="1425" t="s">
        <v>4904</v>
      </c>
      <c r="B16" s="1430" t="s">
        <v>4905</v>
      </c>
      <c r="C16" s="1370"/>
      <c r="D16" s="1319"/>
      <c r="E16" s="1376" t="e">
        <f t="shared" si="1"/>
        <v>#DIV/0!</v>
      </c>
      <c r="F16" s="1431">
        <v>19</v>
      </c>
      <c r="G16" s="1431">
        <v>10</v>
      </c>
      <c r="H16" s="1376">
        <f t="shared" si="2"/>
        <v>52.631578947368418</v>
      </c>
      <c r="I16" s="1314">
        <f t="shared" si="0"/>
        <v>19</v>
      </c>
      <c r="J16" s="1315">
        <f t="shared" si="0"/>
        <v>10</v>
      </c>
      <c r="K16" s="1320">
        <f t="shared" si="3"/>
        <v>52.631578947368418</v>
      </c>
    </row>
    <row r="17" spans="1:11" ht="25.5" customHeight="1">
      <c r="A17" s="1425" t="s">
        <v>387</v>
      </c>
      <c r="B17" s="1430" t="s">
        <v>537</v>
      </c>
      <c r="C17" s="1370"/>
      <c r="D17" s="1319"/>
      <c r="E17" s="1376" t="e">
        <f t="shared" si="1"/>
        <v>#DIV/0!</v>
      </c>
      <c r="F17" s="1431">
        <v>994</v>
      </c>
      <c r="G17" s="1431">
        <v>649</v>
      </c>
      <c r="H17" s="1376">
        <f t="shared" si="2"/>
        <v>65.291750503018108</v>
      </c>
      <c r="I17" s="1314">
        <f t="shared" si="0"/>
        <v>994</v>
      </c>
      <c r="J17" s="1315">
        <f t="shared" si="0"/>
        <v>649</v>
      </c>
      <c r="K17" s="1320">
        <f t="shared" si="3"/>
        <v>65.291750503018108</v>
      </c>
    </row>
    <row r="18" spans="1:11" ht="24.75" customHeight="1">
      <c r="A18" s="1425" t="s">
        <v>4253</v>
      </c>
      <c r="B18" s="1430" t="s">
        <v>388</v>
      </c>
      <c r="C18" s="1370"/>
      <c r="D18" s="1319"/>
      <c r="E18" s="1376" t="e">
        <f t="shared" si="1"/>
        <v>#DIV/0!</v>
      </c>
      <c r="F18" s="1431">
        <v>24</v>
      </c>
      <c r="G18" s="1431">
        <v>26</v>
      </c>
      <c r="H18" s="1376">
        <f t="shared" si="2"/>
        <v>108.33333333333333</v>
      </c>
      <c r="I18" s="1314">
        <f t="shared" si="0"/>
        <v>24</v>
      </c>
      <c r="J18" s="1315">
        <f t="shared" si="0"/>
        <v>26</v>
      </c>
      <c r="K18" s="1320">
        <f t="shared" si="3"/>
        <v>108.33333333333333</v>
      </c>
    </row>
    <row r="19" spans="1:11" ht="26.25" customHeight="1">
      <c r="A19" s="1425" t="s">
        <v>4906</v>
      </c>
      <c r="B19" s="1430" t="s">
        <v>389</v>
      </c>
      <c r="C19" s="1370"/>
      <c r="D19" s="1319"/>
      <c r="E19" s="1376" t="e">
        <f t="shared" si="1"/>
        <v>#DIV/0!</v>
      </c>
      <c r="F19" s="1431">
        <v>9</v>
      </c>
      <c r="G19" s="1431">
        <v>4</v>
      </c>
      <c r="H19" s="1376">
        <f t="shared" si="2"/>
        <v>44.444444444444443</v>
      </c>
      <c r="I19" s="1314">
        <f t="shared" si="0"/>
        <v>9</v>
      </c>
      <c r="J19" s="1315">
        <f t="shared" si="0"/>
        <v>4</v>
      </c>
      <c r="K19" s="1320">
        <f t="shared" si="3"/>
        <v>44.444444444444443</v>
      </c>
    </row>
    <row r="20" spans="1:11" ht="21.75" customHeight="1">
      <c r="A20" s="1425" t="s">
        <v>1082</v>
      </c>
      <c r="B20" s="1430" t="s">
        <v>390</v>
      </c>
      <c r="C20" s="1370"/>
      <c r="D20" s="1319"/>
      <c r="E20" s="1376" t="e">
        <f t="shared" si="1"/>
        <v>#DIV/0!</v>
      </c>
      <c r="F20" s="1431">
        <v>88</v>
      </c>
      <c r="G20" s="1431">
        <v>50</v>
      </c>
      <c r="H20" s="1376">
        <f t="shared" si="2"/>
        <v>56.81818181818182</v>
      </c>
      <c r="I20" s="1314">
        <f t="shared" si="0"/>
        <v>88</v>
      </c>
      <c r="J20" s="1315">
        <f t="shared" si="0"/>
        <v>50</v>
      </c>
      <c r="K20" s="1320">
        <f t="shared" si="3"/>
        <v>56.81818181818182</v>
      </c>
    </row>
    <row r="21" spans="1:11" ht="21.75" customHeight="1">
      <c r="A21" s="1425" t="s">
        <v>3023</v>
      </c>
      <c r="B21" s="1430" t="s">
        <v>888</v>
      </c>
      <c r="C21" s="1370"/>
      <c r="D21" s="1319"/>
      <c r="E21" s="1376" t="e">
        <f t="shared" si="1"/>
        <v>#DIV/0!</v>
      </c>
      <c r="F21" s="1431">
        <v>20</v>
      </c>
      <c r="G21" s="1431"/>
      <c r="H21" s="1376">
        <f t="shared" si="2"/>
        <v>0</v>
      </c>
      <c r="I21" s="1314">
        <f t="shared" si="0"/>
        <v>20</v>
      </c>
      <c r="J21" s="1315">
        <f t="shared" si="0"/>
        <v>0</v>
      </c>
      <c r="K21" s="1320">
        <f t="shared" si="3"/>
        <v>0</v>
      </c>
    </row>
    <row r="22" spans="1:11" ht="21.75" customHeight="1">
      <c r="A22" s="1425" t="s">
        <v>807</v>
      </c>
      <c r="B22" s="1430" t="s">
        <v>808</v>
      </c>
      <c r="C22" s="1370"/>
      <c r="D22" s="1319"/>
      <c r="E22" s="1376" t="e">
        <f t="shared" si="1"/>
        <v>#DIV/0!</v>
      </c>
      <c r="F22" s="1319">
        <v>922</v>
      </c>
      <c r="G22" s="1319">
        <v>732</v>
      </c>
      <c r="H22" s="1376">
        <f t="shared" si="2"/>
        <v>79.392624728850322</v>
      </c>
      <c r="I22" s="1314">
        <f t="shared" si="0"/>
        <v>922</v>
      </c>
      <c r="J22" s="1315">
        <f t="shared" si="0"/>
        <v>732</v>
      </c>
      <c r="K22" s="1320">
        <f t="shared" si="3"/>
        <v>79.392624728850322</v>
      </c>
    </row>
    <row r="23" spans="1:11" ht="21.75" customHeight="1">
      <c r="A23" s="1425" t="s">
        <v>4950</v>
      </c>
      <c r="B23" s="1430" t="s">
        <v>4951</v>
      </c>
      <c r="C23" s="1370"/>
      <c r="D23" s="1319"/>
      <c r="E23" s="1376" t="e">
        <f t="shared" si="1"/>
        <v>#DIV/0!</v>
      </c>
      <c r="F23" s="1431">
        <v>631</v>
      </c>
      <c r="G23" s="1431"/>
      <c r="H23" s="1376">
        <f t="shared" si="2"/>
        <v>0</v>
      </c>
      <c r="I23" s="1314">
        <f t="shared" si="0"/>
        <v>631</v>
      </c>
      <c r="J23" s="1315">
        <f t="shared" si="0"/>
        <v>0</v>
      </c>
      <c r="K23" s="1320">
        <f t="shared" si="3"/>
        <v>0</v>
      </c>
    </row>
    <row r="24" spans="1:11" ht="21.75" customHeight="1">
      <c r="A24" s="1425" t="s">
        <v>4954</v>
      </c>
      <c r="B24" s="1430" t="s">
        <v>4955</v>
      </c>
      <c r="C24" s="1370"/>
      <c r="D24" s="1319"/>
      <c r="E24" s="1376" t="e">
        <f t="shared" si="1"/>
        <v>#DIV/0!</v>
      </c>
      <c r="F24" s="1431">
        <v>200</v>
      </c>
      <c r="G24" s="1431"/>
      <c r="H24" s="1376">
        <f t="shared" si="2"/>
        <v>0</v>
      </c>
      <c r="I24" s="1314">
        <f t="shared" si="0"/>
        <v>200</v>
      </c>
      <c r="J24" s="1315">
        <f t="shared" si="0"/>
        <v>0</v>
      </c>
      <c r="K24" s="1320">
        <f t="shared" si="3"/>
        <v>0</v>
      </c>
    </row>
    <row r="25" spans="1:11" ht="21.75" customHeight="1">
      <c r="A25" s="1425" t="s">
        <v>4943</v>
      </c>
      <c r="B25" s="1430" t="s">
        <v>383</v>
      </c>
      <c r="C25" s="1370"/>
      <c r="D25" s="1319"/>
      <c r="E25" s="1376" t="e">
        <f t="shared" si="1"/>
        <v>#DIV/0!</v>
      </c>
      <c r="F25" s="1431">
        <v>19</v>
      </c>
      <c r="G25" s="1431">
        <v>18</v>
      </c>
      <c r="H25" s="1376">
        <f t="shared" si="2"/>
        <v>94.73684210526315</v>
      </c>
      <c r="I25" s="1314">
        <f t="shared" si="0"/>
        <v>19</v>
      </c>
      <c r="J25" s="1315">
        <f t="shared" si="0"/>
        <v>18</v>
      </c>
      <c r="K25" s="1320">
        <f t="shared" si="3"/>
        <v>94.73684210526315</v>
      </c>
    </row>
    <row r="26" spans="1:11" ht="21.75" customHeight="1">
      <c r="A26" s="1425" t="s">
        <v>538</v>
      </c>
      <c r="B26" s="1430" t="s">
        <v>3005</v>
      </c>
      <c r="C26" s="1370"/>
      <c r="D26" s="1319"/>
      <c r="E26" s="1376" t="e">
        <f t="shared" si="1"/>
        <v>#DIV/0!</v>
      </c>
      <c r="F26" s="1431">
        <v>21</v>
      </c>
      <c r="G26" s="1431">
        <v>13</v>
      </c>
      <c r="H26" s="1376">
        <f t="shared" si="2"/>
        <v>61.904761904761905</v>
      </c>
      <c r="I26" s="1314">
        <f t="shared" si="0"/>
        <v>21</v>
      </c>
      <c r="J26" s="1315">
        <f t="shared" si="0"/>
        <v>13</v>
      </c>
      <c r="K26" s="1320">
        <f t="shared" si="3"/>
        <v>61.904761904761905</v>
      </c>
    </row>
    <row r="27" spans="1:11" ht="21.75" customHeight="1">
      <c r="A27" s="1425" t="s">
        <v>2813</v>
      </c>
      <c r="B27" s="1430" t="s">
        <v>391</v>
      </c>
      <c r="C27" s="1370"/>
      <c r="D27" s="1319"/>
      <c r="E27" s="1376" t="e">
        <f t="shared" si="1"/>
        <v>#DIV/0!</v>
      </c>
      <c r="F27" s="1431">
        <v>448</v>
      </c>
      <c r="G27" s="1431"/>
      <c r="H27" s="1376">
        <f t="shared" si="2"/>
        <v>0</v>
      </c>
      <c r="I27" s="1314">
        <f t="shared" si="0"/>
        <v>448</v>
      </c>
      <c r="J27" s="1315">
        <f t="shared" si="0"/>
        <v>0</v>
      </c>
      <c r="K27" s="1320">
        <f t="shared" si="3"/>
        <v>0</v>
      </c>
    </row>
    <row r="28" spans="1:11" ht="21.75" customHeight="1">
      <c r="A28" s="1425" t="s">
        <v>3067</v>
      </c>
      <c r="B28" s="1430" t="s">
        <v>2587</v>
      </c>
      <c r="C28" s="1370"/>
      <c r="D28" s="1319"/>
      <c r="E28" s="1376" t="e">
        <f t="shared" si="1"/>
        <v>#DIV/0!</v>
      </c>
      <c r="F28" s="1431">
        <v>951</v>
      </c>
      <c r="G28" s="1431">
        <v>36</v>
      </c>
      <c r="H28" s="1376">
        <f t="shared" si="2"/>
        <v>3.7854889589905363</v>
      </c>
      <c r="I28" s="1314">
        <f t="shared" si="0"/>
        <v>951</v>
      </c>
      <c r="J28" s="1315">
        <f t="shared" si="0"/>
        <v>36</v>
      </c>
      <c r="K28" s="1320">
        <f t="shared" si="3"/>
        <v>3.7854889589905363</v>
      </c>
    </row>
    <row r="29" spans="1:11" ht="21.75" customHeight="1">
      <c r="A29" s="1425" t="s">
        <v>392</v>
      </c>
      <c r="B29" s="1430" t="s">
        <v>1569</v>
      </c>
      <c r="C29" s="1370"/>
      <c r="D29" s="1319"/>
      <c r="E29" s="1376" t="e">
        <f t="shared" si="1"/>
        <v>#DIV/0!</v>
      </c>
      <c r="F29" s="1431">
        <v>47</v>
      </c>
      <c r="G29" s="1431"/>
      <c r="H29" s="1376">
        <f t="shared" si="2"/>
        <v>0</v>
      </c>
      <c r="I29" s="1314">
        <f t="shared" si="0"/>
        <v>47</v>
      </c>
      <c r="J29" s="1315">
        <f t="shared" si="0"/>
        <v>0</v>
      </c>
      <c r="K29" s="1320">
        <f t="shared" si="3"/>
        <v>0</v>
      </c>
    </row>
    <row r="30" spans="1:11" ht="21.75" customHeight="1">
      <c r="A30" s="1425" t="s">
        <v>1570</v>
      </c>
      <c r="B30" s="1430" t="s">
        <v>1984</v>
      </c>
      <c r="C30" s="1370"/>
      <c r="D30" s="1319"/>
      <c r="E30" s="1376" t="e">
        <f t="shared" si="1"/>
        <v>#DIV/0!</v>
      </c>
      <c r="F30" s="1431">
        <v>13</v>
      </c>
      <c r="G30" s="1431">
        <v>17</v>
      </c>
      <c r="H30" s="1376">
        <f t="shared" si="2"/>
        <v>130.76923076923077</v>
      </c>
      <c r="I30" s="1314">
        <f t="shared" si="0"/>
        <v>13</v>
      </c>
      <c r="J30" s="1315">
        <f t="shared" si="0"/>
        <v>17</v>
      </c>
      <c r="K30" s="1320">
        <f t="shared" si="3"/>
        <v>130.76923076923077</v>
      </c>
    </row>
    <row r="31" spans="1:11" ht="21.75" customHeight="1">
      <c r="A31" s="1425" t="s">
        <v>1571</v>
      </c>
      <c r="B31" s="1430" t="s">
        <v>2798</v>
      </c>
      <c r="C31" s="1370"/>
      <c r="D31" s="1319"/>
      <c r="E31" s="1376" t="e">
        <f t="shared" si="1"/>
        <v>#DIV/0!</v>
      </c>
      <c r="F31" s="1431">
        <v>15</v>
      </c>
      <c r="G31" s="1431">
        <v>13</v>
      </c>
      <c r="H31" s="1376">
        <f t="shared" si="2"/>
        <v>86.666666666666671</v>
      </c>
      <c r="I31" s="1314">
        <f t="shared" si="0"/>
        <v>15</v>
      </c>
      <c r="J31" s="1315">
        <f t="shared" si="0"/>
        <v>13</v>
      </c>
      <c r="K31" s="1320">
        <f t="shared" si="3"/>
        <v>86.666666666666671</v>
      </c>
    </row>
    <row r="32" spans="1:11" ht="21.75" customHeight="1">
      <c r="A32" s="1425" t="s">
        <v>1572</v>
      </c>
      <c r="B32" s="1430" t="s">
        <v>1855</v>
      </c>
      <c r="C32" s="1370"/>
      <c r="D32" s="1319"/>
      <c r="E32" s="1376" t="e">
        <f t="shared" si="1"/>
        <v>#DIV/0!</v>
      </c>
      <c r="F32" s="1431">
        <v>39</v>
      </c>
      <c r="G32" s="1431">
        <v>19</v>
      </c>
      <c r="H32" s="1376">
        <f t="shared" si="2"/>
        <v>48.717948717948715</v>
      </c>
      <c r="I32" s="1314">
        <f t="shared" si="0"/>
        <v>39</v>
      </c>
      <c r="J32" s="1315">
        <f t="shared" si="0"/>
        <v>19</v>
      </c>
      <c r="K32" s="1320">
        <f t="shared" si="3"/>
        <v>48.717948717948715</v>
      </c>
    </row>
    <row r="33" spans="1:11" ht="21.75" customHeight="1">
      <c r="A33" s="1425" t="s">
        <v>1856</v>
      </c>
      <c r="B33" s="1430" t="s">
        <v>1573</v>
      </c>
      <c r="C33" s="1370"/>
      <c r="D33" s="1319"/>
      <c r="E33" s="1376" t="e">
        <f t="shared" si="1"/>
        <v>#DIV/0!</v>
      </c>
      <c r="F33" s="1431">
        <v>339</v>
      </c>
      <c r="G33" s="1431">
        <v>475</v>
      </c>
      <c r="H33" s="1376">
        <f t="shared" si="2"/>
        <v>140.11799410029499</v>
      </c>
      <c r="I33" s="1314">
        <f t="shared" si="0"/>
        <v>339</v>
      </c>
      <c r="J33" s="1315">
        <f t="shared" si="0"/>
        <v>475</v>
      </c>
      <c r="K33" s="1320">
        <f t="shared" si="3"/>
        <v>140.11799410029499</v>
      </c>
    </row>
    <row r="34" spans="1:11" ht="21.75" customHeight="1">
      <c r="A34" s="1425" t="s">
        <v>1600</v>
      </c>
      <c r="B34" s="1430" t="s">
        <v>1980</v>
      </c>
      <c r="C34" s="1370"/>
      <c r="D34" s="1319"/>
      <c r="E34" s="1376" t="e">
        <f t="shared" si="1"/>
        <v>#DIV/0!</v>
      </c>
      <c r="F34" s="1431">
        <v>16</v>
      </c>
      <c r="G34" s="1431">
        <v>15</v>
      </c>
      <c r="H34" s="1376">
        <f t="shared" si="2"/>
        <v>93.75</v>
      </c>
      <c r="I34" s="1314">
        <f t="shared" si="0"/>
        <v>16</v>
      </c>
      <c r="J34" s="1315">
        <f t="shared" si="0"/>
        <v>15</v>
      </c>
      <c r="K34" s="1320">
        <f t="shared" si="3"/>
        <v>93.75</v>
      </c>
    </row>
    <row r="35" spans="1:11" ht="21.75" customHeight="1">
      <c r="A35" s="1425" t="s">
        <v>1601</v>
      </c>
      <c r="B35" s="1430" t="s">
        <v>4693</v>
      </c>
      <c r="C35" s="1370"/>
      <c r="D35" s="1319"/>
      <c r="E35" s="1376" t="e">
        <f t="shared" si="1"/>
        <v>#DIV/0!</v>
      </c>
      <c r="F35" s="1431">
        <v>3</v>
      </c>
      <c r="G35" s="1431"/>
      <c r="H35" s="1376">
        <f t="shared" si="2"/>
        <v>0</v>
      </c>
      <c r="I35" s="1314">
        <f t="shared" si="0"/>
        <v>3</v>
      </c>
      <c r="J35" s="1315">
        <f t="shared" si="0"/>
        <v>0</v>
      </c>
      <c r="K35" s="1320">
        <f t="shared" si="3"/>
        <v>0</v>
      </c>
    </row>
    <row r="36" spans="1:11" ht="26.25" customHeight="1">
      <c r="A36" s="1425" t="s">
        <v>1602</v>
      </c>
      <c r="B36" s="1430" t="s">
        <v>1603</v>
      </c>
      <c r="C36" s="1370"/>
      <c r="D36" s="1319"/>
      <c r="E36" s="1376" t="e">
        <f t="shared" si="1"/>
        <v>#DIV/0!</v>
      </c>
      <c r="F36" s="1431">
        <v>347</v>
      </c>
      <c r="G36" s="1431">
        <v>479</v>
      </c>
      <c r="H36" s="1376">
        <f t="shared" si="2"/>
        <v>138.04034582132564</v>
      </c>
      <c r="I36" s="1314">
        <f t="shared" si="0"/>
        <v>347</v>
      </c>
      <c r="J36" s="1315">
        <f t="shared" si="0"/>
        <v>479</v>
      </c>
      <c r="K36" s="1320">
        <f t="shared" si="3"/>
        <v>138.04034582132564</v>
      </c>
    </row>
    <row r="37" spans="1:11" ht="21.75" customHeight="1">
      <c r="A37" s="1425" t="s">
        <v>1604</v>
      </c>
      <c r="B37" s="1430" t="s">
        <v>1843</v>
      </c>
      <c r="C37" s="1370"/>
      <c r="D37" s="1319"/>
      <c r="E37" s="1376" t="e">
        <f t="shared" si="1"/>
        <v>#DIV/0!</v>
      </c>
      <c r="F37" s="1431">
        <v>276</v>
      </c>
      <c r="G37" s="1431">
        <v>178</v>
      </c>
      <c r="H37" s="1376">
        <f t="shared" si="2"/>
        <v>64.492753623188406</v>
      </c>
      <c r="I37" s="1314">
        <f t="shared" si="0"/>
        <v>276</v>
      </c>
      <c r="J37" s="1315">
        <f t="shared" si="0"/>
        <v>178</v>
      </c>
      <c r="K37" s="1320">
        <f t="shared" si="3"/>
        <v>64.492753623188406</v>
      </c>
    </row>
    <row r="38" spans="1:11" ht="21.75" customHeight="1">
      <c r="A38" s="1425" t="s">
        <v>1605</v>
      </c>
      <c r="B38" s="1430" t="s">
        <v>2298</v>
      </c>
      <c r="C38" s="1370"/>
      <c r="D38" s="1319"/>
      <c r="E38" s="1376" t="e">
        <f t="shared" si="1"/>
        <v>#DIV/0!</v>
      </c>
      <c r="F38" s="1431">
        <v>12</v>
      </c>
      <c r="G38" s="1431"/>
      <c r="H38" s="1376">
        <f t="shared" si="2"/>
        <v>0</v>
      </c>
      <c r="I38" s="1314">
        <f t="shared" si="0"/>
        <v>12</v>
      </c>
      <c r="J38" s="1315">
        <f t="shared" si="0"/>
        <v>0</v>
      </c>
      <c r="K38" s="1320">
        <f t="shared" si="3"/>
        <v>0</v>
      </c>
    </row>
    <row r="39" spans="1:11" ht="21.75" customHeight="1">
      <c r="A39" s="1425" t="s">
        <v>1606</v>
      </c>
      <c r="B39" s="1430" t="s">
        <v>1845</v>
      </c>
      <c r="C39" s="1370"/>
      <c r="D39" s="1319"/>
      <c r="E39" s="1376" t="e">
        <f t="shared" si="1"/>
        <v>#DIV/0!</v>
      </c>
      <c r="F39" s="1431">
        <v>271</v>
      </c>
      <c r="G39" s="1431">
        <v>355</v>
      </c>
      <c r="H39" s="1376">
        <f t="shared" si="2"/>
        <v>130.99630996309963</v>
      </c>
      <c r="I39" s="1314">
        <f t="shared" si="0"/>
        <v>271</v>
      </c>
      <c r="J39" s="1315">
        <f t="shared" si="0"/>
        <v>355</v>
      </c>
      <c r="K39" s="1320">
        <f t="shared" si="3"/>
        <v>130.99630996309963</v>
      </c>
    </row>
    <row r="40" spans="1:11" ht="21.75" customHeight="1">
      <c r="A40" s="1425" t="s">
        <v>1607</v>
      </c>
      <c r="B40" s="1430" t="s">
        <v>2803</v>
      </c>
      <c r="C40" s="1370"/>
      <c r="D40" s="1319"/>
      <c r="E40" s="1376" t="e">
        <f t="shared" si="1"/>
        <v>#DIV/0!</v>
      </c>
      <c r="F40" s="1431">
        <v>3</v>
      </c>
      <c r="G40" s="1431">
        <v>3</v>
      </c>
      <c r="H40" s="1376">
        <f t="shared" si="2"/>
        <v>100</v>
      </c>
      <c r="I40" s="1314">
        <f t="shared" si="0"/>
        <v>3</v>
      </c>
      <c r="J40" s="1315">
        <f t="shared" si="0"/>
        <v>3</v>
      </c>
      <c r="K40" s="1320">
        <f t="shared" si="3"/>
        <v>100</v>
      </c>
    </row>
    <row r="41" spans="1:11" ht="21.75" customHeight="1">
      <c r="A41" s="1425" t="s">
        <v>1608</v>
      </c>
      <c r="B41" s="1430" t="s">
        <v>3055</v>
      </c>
      <c r="C41" s="1370"/>
      <c r="D41" s="1319"/>
      <c r="E41" s="1376" t="e">
        <f t="shared" si="1"/>
        <v>#DIV/0!</v>
      </c>
      <c r="F41" s="1431">
        <v>5</v>
      </c>
      <c r="G41" s="1431"/>
      <c r="H41" s="1376">
        <f t="shared" si="2"/>
        <v>0</v>
      </c>
      <c r="I41" s="1314">
        <f t="shared" si="0"/>
        <v>5</v>
      </c>
      <c r="J41" s="1315">
        <f t="shared" si="0"/>
        <v>0</v>
      </c>
      <c r="K41" s="1320">
        <f t="shared" si="3"/>
        <v>0</v>
      </c>
    </row>
    <row r="42" spans="1:11" ht="21.75" customHeight="1">
      <c r="A42" s="1425" t="s">
        <v>1609</v>
      </c>
      <c r="B42" s="1430" t="s">
        <v>4168</v>
      </c>
      <c r="C42" s="1370"/>
      <c r="D42" s="1319"/>
      <c r="E42" s="1376" t="e">
        <f t="shared" si="1"/>
        <v>#DIV/0!</v>
      </c>
      <c r="F42" s="1431">
        <v>3</v>
      </c>
      <c r="G42" s="1431">
        <v>1</v>
      </c>
      <c r="H42" s="1376">
        <f t="shared" si="2"/>
        <v>33.333333333333329</v>
      </c>
      <c r="I42" s="1314">
        <f t="shared" si="0"/>
        <v>3</v>
      </c>
      <c r="J42" s="1315">
        <f t="shared" si="0"/>
        <v>1</v>
      </c>
      <c r="K42" s="1320">
        <f t="shared" si="3"/>
        <v>33.333333333333329</v>
      </c>
    </row>
    <row r="43" spans="1:11" ht="21.75" customHeight="1">
      <c r="A43" s="1425" t="s">
        <v>3058</v>
      </c>
      <c r="B43" s="1430" t="s">
        <v>1610</v>
      </c>
      <c r="C43" s="1370"/>
      <c r="D43" s="1319"/>
      <c r="E43" s="1376" t="e">
        <f t="shared" si="1"/>
        <v>#DIV/0!</v>
      </c>
      <c r="F43" s="1431">
        <v>295</v>
      </c>
      <c r="G43" s="1431">
        <v>124</v>
      </c>
      <c r="H43" s="1376">
        <f t="shared" si="2"/>
        <v>42.03389830508474</v>
      </c>
      <c r="I43" s="1314">
        <f t="shared" si="0"/>
        <v>295</v>
      </c>
      <c r="J43" s="1315">
        <f t="shared" si="0"/>
        <v>124</v>
      </c>
      <c r="K43" s="1320">
        <f t="shared" si="3"/>
        <v>42.03389830508474</v>
      </c>
    </row>
    <row r="44" spans="1:11" ht="21.75" customHeight="1">
      <c r="A44" s="1425" t="s">
        <v>1611</v>
      </c>
      <c r="B44" s="1430" t="s">
        <v>4172</v>
      </c>
      <c r="C44" s="1370"/>
      <c r="D44" s="1319"/>
      <c r="E44" s="1376" t="e">
        <f t="shared" si="1"/>
        <v>#DIV/0!</v>
      </c>
      <c r="F44" s="1431">
        <v>7</v>
      </c>
      <c r="G44" s="1431">
        <v>2</v>
      </c>
      <c r="H44" s="1376">
        <f t="shared" si="2"/>
        <v>28.571428571428569</v>
      </c>
      <c r="I44" s="1314">
        <f t="shared" si="0"/>
        <v>7</v>
      </c>
      <c r="J44" s="1315">
        <f t="shared" si="0"/>
        <v>2</v>
      </c>
      <c r="K44" s="1320">
        <f t="shared" si="3"/>
        <v>28.571428571428569</v>
      </c>
    </row>
    <row r="45" spans="1:11" ht="21.75" customHeight="1">
      <c r="A45" s="1425" t="s">
        <v>1612</v>
      </c>
      <c r="B45" s="1430" t="s">
        <v>1953</v>
      </c>
      <c r="C45" s="1370"/>
      <c r="D45" s="1319"/>
      <c r="E45" s="1376" t="e">
        <f t="shared" si="1"/>
        <v>#DIV/0!</v>
      </c>
      <c r="F45" s="1431">
        <v>6</v>
      </c>
      <c r="G45" s="1431">
        <v>1</v>
      </c>
      <c r="H45" s="1376">
        <f t="shared" si="2"/>
        <v>16.666666666666664</v>
      </c>
      <c r="I45" s="1314">
        <f t="shared" ref="I45:J71" si="4">C45+F45</f>
        <v>6</v>
      </c>
      <c r="J45" s="1315">
        <f t="shared" si="4"/>
        <v>1</v>
      </c>
      <c r="K45" s="1320">
        <f t="shared" si="3"/>
        <v>16.666666666666664</v>
      </c>
    </row>
    <row r="46" spans="1:11" ht="21.75" customHeight="1">
      <c r="A46" s="1425" t="s">
        <v>4299</v>
      </c>
      <c r="B46" s="1430" t="s">
        <v>1613</v>
      </c>
      <c r="C46" s="1370"/>
      <c r="D46" s="1319"/>
      <c r="E46" s="1376" t="e">
        <f t="shared" si="1"/>
        <v>#DIV/0!</v>
      </c>
      <c r="F46" s="1431">
        <v>1427</v>
      </c>
      <c r="G46" s="1431">
        <v>1124</v>
      </c>
      <c r="H46" s="1376">
        <f t="shared" si="2"/>
        <v>78.766643307638404</v>
      </c>
      <c r="I46" s="1314">
        <f t="shared" si="4"/>
        <v>1427</v>
      </c>
      <c r="J46" s="1315">
        <f t="shared" si="4"/>
        <v>1124</v>
      </c>
      <c r="K46" s="1320">
        <f t="shared" si="3"/>
        <v>78.766643307638404</v>
      </c>
    </row>
    <row r="47" spans="1:11" ht="21.75" customHeight="1">
      <c r="A47" s="1425" t="s">
        <v>1614</v>
      </c>
      <c r="B47" s="1430" t="s">
        <v>717</v>
      </c>
      <c r="C47" s="1370"/>
      <c r="D47" s="1319"/>
      <c r="E47" s="1376" t="e">
        <f t="shared" si="1"/>
        <v>#DIV/0!</v>
      </c>
      <c r="F47" s="1431">
        <v>169</v>
      </c>
      <c r="G47" s="1431"/>
      <c r="H47" s="1376">
        <f t="shared" si="2"/>
        <v>0</v>
      </c>
      <c r="I47" s="1314">
        <f t="shared" si="4"/>
        <v>169</v>
      </c>
      <c r="J47" s="1315">
        <f t="shared" si="4"/>
        <v>0</v>
      </c>
      <c r="K47" s="1320">
        <f t="shared" si="3"/>
        <v>0</v>
      </c>
    </row>
    <row r="48" spans="1:11" ht="21.75" customHeight="1">
      <c r="A48" s="1425" t="s">
        <v>1615</v>
      </c>
      <c r="B48" s="1430" t="s">
        <v>1533</v>
      </c>
      <c r="C48" s="1370"/>
      <c r="D48" s="1319"/>
      <c r="E48" s="1376" t="e">
        <f t="shared" si="1"/>
        <v>#DIV/0!</v>
      </c>
      <c r="F48" s="1431">
        <v>195</v>
      </c>
      <c r="G48" s="1431">
        <v>261</v>
      </c>
      <c r="H48" s="1376">
        <f t="shared" si="2"/>
        <v>133.84615384615384</v>
      </c>
      <c r="I48" s="1314">
        <f t="shared" si="4"/>
        <v>195</v>
      </c>
      <c r="J48" s="1315">
        <f t="shared" si="4"/>
        <v>261</v>
      </c>
      <c r="K48" s="1320">
        <f t="shared" si="3"/>
        <v>133.84615384615384</v>
      </c>
    </row>
    <row r="49" spans="1:11" ht="21.75" customHeight="1">
      <c r="A49" s="1425" t="s">
        <v>1616</v>
      </c>
      <c r="B49" s="1430" t="s">
        <v>1617</v>
      </c>
      <c r="C49" s="1370"/>
      <c r="D49" s="1319"/>
      <c r="E49" s="1376" t="e">
        <f t="shared" si="1"/>
        <v>#DIV/0!</v>
      </c>
      <c r="F49" s="1431">
        <v>28</v>
      </c>
      <c r="G49" s="1431">
        <v>26</v>
      </c>
      <c r="H49" s="1376">
        <f t="shared" si="2"/>
        <v>92.857142857142861</v>
      </c>
      <c r="I49" s="1314">
        <f t="shared" si="4"/>
        <v>28</v>
      </c>
      <c r="J49" s="1315">
        <f t="shared" si="4"/>
        <v>26</v>
      </c>
      <c r="K49" s="1320">
        <f t="shared" si="3"/>
        <v>92.857142857142861</v>
      </c>
    </row>
    <row r="50" spans="1:11" ht="21.75" customHeight="1">
      <c r="A50" s="1425" t="s">
        <v>1618</v>
      </c>
      <c r="B50" s="1430" t="s">
        <v>2825</v>
      </c>
      <c r="C50" s="1370"/>
      <c r="D50" s="1319"/>
      <c r="E50" s="1376" t="e">
        <f t="shared" si="1"/>
        <v>#DIV/0!</v>
      </c>
      <c r="F50" s="1431">
        <v>88</v>
      </c>
      <c r="G50" s="1431">
        <v>83</v>
      </c>
      <c r="H50" s="1376">
        <f t="shared" si="2"/>
        <v>94.318181818181827</v>
      </c>
      <c r="I50" s="1314">
        <f t="shared" si="4"/>
        <v>88</v>
      </c>
      <c r="J50" s="1315">
        <f t="shared" si="4"/>
        <v>83</v>
      </c>
      <c r="K50" s="1320">
        <f t="shared" si="3"/>
        <v>94.318181818181827</v>
      </c>
    </row>
    <row r="51" spans="1:11" ht="21.75" customHeight="1">
      <c r="A51" s="1425" t="s">
        <v>1647</v>
      </c>
      <c r="B51" s="1430" t="s">
        <v>4279</v>
      </c>
      <c r="C51" s="1370"/>
      <c r="D51" s="1319"/>
      <c r="E51" s="1376" t="e">
        <f t="shared" si="1"/>
        <v>#DIV/0!</v>
      </c>
      <c r="F51" s="1431">
        <v>105</v>
      </c>
      <c r="G51" s="1431">
        <v>92</v>
      </c>
      <c r="H51" s="1376">
        <f t="shared" si="2"/>
        <v>87.61904761904762</v>
      </c>
      <c r="I51" s="1314">
        <f t="shared" si="4"/>
        <v>105</v>
      </c>
      <c r="J51" s="1315">
        <f t="shared" si="4"/>
        <v>92</v>
      </c>
      <c r="K51" s="1320">
        <f t="shared" si="3"/>
        <v>87.61904761904762</v>
      </c>
    </row>
    <row r="52" spans="1:11" ht="21.75" customHeight="1">
      <c r="A52" s="1425" t="s">
        <v>4182</v>
      </c>
      <c r="B52" s="1430" t="s">
        <v>1060</v>
      </c>
      <c r="C52" s="1370"/>
      <c r="D52" s="1319"/>
      <c r="E52" s="1376" t="e">
        <f t="shared" si="1"/>
        <v>#DIV/0!</v>
      </c>
      <c r="F52" s="1431">
        <v>2</v>
      </c>
      <c r="G52" s="1431"/>
      <c r="H52" s="1376">
        <f t="shared" si="2"/>
        <v>0</v>
      </c>
      <c r="I52" s="1314">
        <f t="shared" si="4"/>
        <v>2</v>
      </c>
      <c r="J52" s="1315">
        <f t="shared" si="4"/>
        <v>0</v>
      </c>
      <c r="K52" s="1320">
        <f t="shared" si="3"/>
        <v>0</v>
      </c>
    </row>
    <row r="53" spans="1:11" ht="21.75" customHeight="1">
      <c r="A53" s="1425" t="s">
        <v>4184</v>
      </c>
      <c r="B53" s="1430" t="s">
        <v>4280</v>
      </c>
      <c r="C53" s="1370"/>
      <c r="D53" s="1319"/>
      <c r="E53" s="1376" t="e">
        <f t="shared" si="1"/>
        <v>#DIV/0!</v>
      </c>
      <c r="F53" s="1431">
        <v>2571</v>
      </c>
      <c r="G53" s="1431">
        <v>1761</v>
      </c>
      <c r="H53" s="1376">
        <f t="shared" si="2"/>
        <v>68.494749124854138</v>
      </c>
      <c r="I53" s="1314">
        <f t="shared" si="4"/>
        <v>2571</v>
      </c>
      <c r="J53" s="1315">
        <f t="shared" si="4"/>
        <v>1761</v>
      </c>
      <c r="K53" s="1320">
        <f t="shared" si="3"/>
        <v>68.494749124854138</v>
      </c>
    </row>
    <row r="54" spans="1:11" ht="21.75" customHeight="1">
      <c r="A54" s="1425" t="s">
        <v>4186</v>
      </c>
      <c r="B54" s="1430" t="s">
        <v>4187</v>
      </c>
      <c r="C54" s="1370"/>
      <c r="D54" s="1319"/>
      <c r="E54" s="1376" t="e">
        <f t="shared" si="1"/>
        <v>#DIV/0!</v>
      </c>
      <c r="F54" s="1431">
        <v>497</v>
      </c>
      <c r="G54" s="1431">
        <v>470</v>
      </c>
      <c r="H54" s="1376">
        <f t="shared" si="2"/>
        <v>94.567404426559349</v>
      </c>
      <c r="I54" s="1314">
        <f t="shared" si="4"/>
        <v>497</v>
      </c>
      <c r="J54" s="1315">
        <f t="shared" si="4"/>
        <v>470</v>
      </c>
      <c r="K54" s="1320">
        <f t="shared" si="3"/>
        <v>94.567404426559349</v>
      </c>
    </row>
    <row r="55" spans="1:11" ht="21.75" customHeight="1">
      <c r="A55" s="1425" t="s">
        <v>4188</v>
      </c>
      <c r="B55" s="1430" t="s">
        <v>4189</v>
      </c>
      <c r="C55" s="1370"/>
      <c r="D55" s="1319"/>
      <c r="E55" s="1376" t="e">
        <f t="shared" si="1"/>
        <v>#DIV/0!</v>
      </c>
      <c r="F55" s="1431">
        <v>412</v>
      </c>
      <c r="G55" s="1431">
        <v>297</v>
      </c>
      <c r="H55" s="1376">
        <f t="shared" si="2"/>
        <v>72.087378640776706</v>
      </c>
      <c r="I55" s="1314">
        <f t="shared" si="4"/>
        <v>412</v>
      </c>
      <c r="J55" s="1315">
        <f t="shared" si="4"/>
        <v>297</v>
      </c>
      <c r="K55" s="1320">
        <f t="shared" si="3"/>
        <v>72.087378640776706</v>
      </c>
    </row>
    <row r="56" spans="1:11" ht="21.75" customHeight="1">
      <c r="A56" s="1425" t="s">
        <v>1649</v>
      </c>
      <c r="B56" s="1430" t="s">
        <v>524</v>
      </c>
      <c r="C56" s="1370"/>
      <c r="D56" s="1319"/>
      <c r="E56" s="1376" t="e">
        <f t="shared" si="1"/>
        <v>#DIV/0!</v>
      </c>
      <c r="F56" s="1431">
        <v>1624</v>
      </c>
      <c r="G56" s="1431">
        <v>1196</v>
      </c>
      <c r="H56" s="1376">
        <f t="shared" si="2"/>
        <v>73.645320197044342</v>
      </c>
      <c r="I56" s="1314">
        <f t="shared" si="4"/>
        <v>1624</v>
      </c>
      <c r="J56" s="1315">
        <f t="shared" si="4"/>
        <v>1196</v>
      </c>
      <c r="K56" s="1320">
        <f t="shared" si="3"/>
        <v>73.645320197044342</v>
      </c>
    </row>
    <row r="57" spans="1:11" ht="21.75" customHeight="1">
      <c r="A57" s="1425" t="s">
        <v>525</v>
      </c>
      <c r="B57" s="1430" t="s">
        <v>526</v>
      </c>
      <c r="C57" s="1370"/>
      <c r="D57" s="1319"/>
      <c r="E57" s="1376" t="e">
        <f t="shared" si="1"/>
        <v>#DIV/0!</v>
      </c>
      <c r="F57" s="1431">
        <v>2638</v>
      </c>
      <c r="G57" s="1431">
        <v>1280</v>
      </c>
      <c r="H57" s="1376">
        <f t="shared" si="2"/>
        <v>48.521607278241092</v>
      </c>
      <c r="I57" s="1314">
        <f t="shared" si="4"/>
        <v>2638</v>
      </c>
      <c r="J57" s="1315">
        <f t="shared" si="4"/>
        <v>1280</v>
      </c>
      <c r="K57" s="1320">
        <f t="shared" si="3"/>
        <v>48.521607278241092</v>
      </c>
    </row>
    <row r="58" spans="1:11" ht="21.75" customHeight="1">
      <c r="A58" s="1425" t="s">
        <v>527</v>
      </c>
      <c r="B58" s="1430" t="s">
        <v>528</v>
      </c>
      <c r="C58" s="1370"/>
      <c r="D58" s="1319"/>
      <c r="E58" s="1376" t="e">
        <f t="shared" si="1"/>
        <v>#DIV/0!</v>
      </c>
      <c r="F58" s="1431">
        <v>4223</v>
      </c>
      <c r="G58" s="1431">
        <v>1275</v>
      </c>
      <c r="H58" s="1376">
        <f t="shared" si="2"/>
        <v>30.191806772436657</v>
      </c>
      <c r="I58" s="1314">
        <f t="shared" si="4"/>
        <v>4223</v>
      </c>
      <c r="J58" s="1315">
        <f t="shared" si="4"/>
        <v>1275</v>
      </c>
      <c r="K58" s="1320">
        <f t="shared" si="3"/>
        <v>30.191806772436657</v>
      </c>
    </row>
    <row r="59" spans="1:11" ht="21.75" customHeight="1">
      <c r="A59" s="1425" t="s">
        <v>4190</v>
      </c>
      <c r="B59" s="1430" t="s">
        <v>1976</v>
      </c>
      <c r="C59" s="1370"/>
      <c r="D59" s="1319"/>
      <c r="E59" s="1376" t="e">
        <f t="shared" si="1"/>
        <v>#DIV/0!</v>
      </c>
      <c r="F59" s="1431">
        <v>1554</v>
      </c>
      <c r="G59" s="1431">
        <v>1210</v>
      </c>
      <c r="H59" s="1376">
        <f t="shared" si="2"/>
        <v>77.863577863577859</v>
      </c>
      <c r="I59" s="1314">
        <f t="shared" si="4"/>
        <v>1554</v>
      </c>
      <c r="J59" s="1315">
        <f t="shared" si="4"/>
        <v>1210</v>
      </c>
      <c r="K59" s="1320">
        <f t="shared" si="3"/>
        <v>77.863577863577859</v>
      </c>
    </row>
    <row r="60" spans="1:11" ht="24" customHeight="1">
      <c r="A60" s="1425" t="s">
        <v>4194</v>
      </c>
      <c r="B60" s="1430" t="s">
        <v>4281</v>
      </c>
      <c r="C60" s="1370"/>
      <c r="D60" s="1319"/>
      <c r="E60" s="1376" t="e">
        <f t="shared" si="1"/>
        <v>#DIV/0!</v>
      </c>
      <c r="F60" s="1431">
        <v>199</v>
      </c>
      <c r="G60" s="1431">
        <v>87</v>
      </c>
      <c r="H60" s="1376">
        <f t="shared" si="2"/>
        <v>43.718592964824118</v>
      </c>
      <c r="I60" s="1314">
        <f t="shared" si="4"/>
        <v>199</v>
      </c>
      <c r="J60" s="1315">
        <f t="shared" si="4"/>
        <v>87</v>
      </c>
      <c r="K60" s="1320">
        <f t="shared" si="3"/>
        <v>43.718592964824118</v>
      </c>
    </row>
    <row r="61" spans="1:11" ht="24" customHeight="1">
      <c r="A61" s="1425" t="s">
        <v>3065</v>
      </c>
      <c r="B61" s="1430" t="s">
        <v>1619</v>
      </c>
      <c r="C61" s="1370"/>
      <c r="D61" s="1319"/>
      <c r="E61" s="1376" t="e">
        <f t="shared" si="1"/>
        <v>#DIV/0!</v>
      </c>
      <c r="F61" s="1431">
        <v>21</v>
      </c>
      <c r="G61" s="1431">
        <v>3</v>
      </c>
      <c r="H61" s="1376">
        <f t="shared" si="2"/>
        <v>14.285714285714285</v>
      </c>
      <c r="I61" s="1314">
        <f t="shared" si="4"/>
        <v>21</v>
      </c>
      <c r="J61" s="1315">
        <f t="shared" si="4"/>
        <v>3</v>
      </c>
      <c r="K61" s="1320">
        <f t="shared" si="3"/>
        <v>14.285714285714285</v>
      </c>
    </row>
    <row r="62" spans="1:11" ht="22.5" customHeight="1">
      <c r="A62" s="1425" t="s">
        <v>4201</v>
      </c>
      <c r="B62" s="1430" t="s">
        <v>4900</v>
      </c>
      <c r="C62" s="1370"/>
      <c r="D62" s="1319"/>
      <c r="E62" s="1376" t="e">
        <f t="shared" si="1"/>
        <v>#DIV/0!</v>
      </c>
      <c r="F62" s="1431">
        <v>492</v>
      </c>
      <c r="G62" s="1431">
        <v>385</v>
      </c>
      <c r="H62" s="1376">
        <f t="shared" si="2"/>
        <v>78.252032520325201</v>
      </c>
      <c r="I62" s="1314">
        <f t="shared" si="4"/>
        <v>492</v>
      </c>
      <c r="J62" s="1315">
        <f t="shared" si="4"/>
        <v>385</v>
      </c>
      <c r="K62" s="1320">
        <f t="shared" si="3"/>
        <v>78.252032520325201</v>
      </c>
    </row>
    <row r="63" spans="1:11" ht="22.5" customHeight="1">
      <c r="A63" s="1310" t="s">
        <v>2585</v>
      </c>
      <c r="B63" s="1430" t="s">
        <v>1620</v>
      </c>
      <c r="C63" s="1370"/>
      <c r="D63" s="1319"/>
      <c r="E63" s="1376" t="e">
        <f t="shared" si="1"/>
        <v>#DIV/0!</v>
      </c>
      <c r="F63" s="1319">
        <v>2</v>
      </c>
      <c r="G63" s="1319"/>
      <c r="H63" s="1376">
        <f t="shared" si="2"/>
        <v>0</v>
      </c>
      <c r="I63" s="1314">
        <f t="shared" si="4"/>
        <v>2</v>
      </c>
      <c r="J63" s="1315">
        <f t="shared" si="4"/>
        <v>0</v>
      </c>
      <c r="K63" s="1320">
        <f t="shared" si="3"/>
        <v>0</v>
      </c>
    </row>
    <row r="64" spans="1:11" ht="22.5" customHeight="1">
      <c r="A64" s="1310" t="s">
        <v>2815</v>
      </c>
      <c r="B64" s="1430" t="s">
        <v>1621</v>
      </c>
      <c r="C64" s="1370"/>
      <c r="D64" s="1319"/>
      <c r="E64" s="1376" t="e">
        <f t="shared" si="1"/>
        <v>#DIV/0!</v>
      </c>
      <c r="F64" s="1319">
        <v>6</v>
      </c>
      <c r="G64" s="1319">
        <v>4</v>
      </c>
      <c r="H64" s="1376">
        <f t="shared" si="2"/>
        <v>66.666666666666657</v>
      </c>
      <c r="I64" s="1314">
        <f t="shared" si="4"/>
        <v>6</v>
      </c>
      <c r="J64" s="1315">
        <f t="shared" si="4"/>
        <v>4</v>
      </c>
      <c r="K64" s="1320">
        <f t="shared" si="3"/>
        <v>66.666666666666657</v>
      </c>
    </row>
    <row r="65" spans="1:11" ht="22.5" customHeight="1">
      <c r="A65" s="1310" t="s">
        <v>3564</v>
      </c>
      <c r="B65" s="1430" t="s">
        <v>3565</v>
      </c>
      <c r="C65" s="1370"/>
      <c r="D65" s="1319"/>
      <c r="E65" s="1376" t="e">
        <f t="shared" si="1"/>
        <v>#DIV/0!</v>
      </c>
      <c r="F65" s="1319">
        <v>5</v>
      </c>
      <c r="G65" s="1319">
        <v>8</v>
      </c>
      <c r="H65" s="1376">
        <f t="shared" si="2"/>
        <v>160</v>
      </c>
      <c r="I65" s="1314">
        <f t="shared" si="4"/>
        <v>5</v>
      </c>
      <c r="J65" s="1315">
        <f t="shared" si="4"/>
        <v>8</v>
      </c>
      <c r="K65" s="1320">
        <f t="shared" si="3"/>
        <v>160</v>
      </c>
    </row>
    <row r="66" spans="1:11" ht="22.5" customHeight="1">
      <c r="A66" s="1310" t="s">
        <v>4173</v>
      </c>
      <c r="B66" s="1430" t="s">
        <v>4174</v>
      </c>
      <c r="C66" s="1370"/>
      <c r="D66" s="1319"/>
      <c r="E66" s="1376" t="e">
        <f t="shared" si="1"/>
        <v>#DIV/0!</v>
      </c>
      <c r="F66" s="1319">
        <v>14</v>
      </c>
      <c r="G66" s="1319">
        <v>18</v>
      </c>
      <c r="H66" s="1376">
        <f t="shared" si="2"/>
        <v>128.57142857142858</v>
      </c>
      <c r="I66" s="1314">
        <f t="shared" si="4"/>
        <v>14</v>
      </c>
      <c r="J66" s="1315">
        <f t="shared" si="4"/>
        <v>18</v>
      </c>
      <c r="K66" s="1320">
        <f t="shared" si="3"/>
        <v>128.57142857142858</v>
      </c>
    </row>
    <row r="67" spans="1:11" ht="22.5" customHeight="1">
      <c r="A67" s="1310" t="s">
        <v>1326</v>
      </c>
      <c r="B67" s="1430" t="s">
        <v>1125</v>
      </c>
      <c r="C67" s="1370"/>
      <c r="D67" s="1319"/>
      <c r="E67" s="1376" t="e">
        <f t="shared" si="1"/>
        <v>#DIV/0!</v>
      </c>
      <c r="F67" s="1319">
        <v>2</v>
      </c>
      <c r="G67" s="1319">
        <v>1</v>
      </c>
      <c r="H67" s="1376">
        <f t="shared" si="2"/>
        <v>50</v>
      </c>
      <c r="I67" s="1314">
        <f t="shared" si="4"/>
        <v>2</v>
      </c>
      <c r="J67" s="1315">
        <f t="shared" si="4"/>
        <v>1</v>
      </c>
      <c r="K67" s="1320">
        <f t="shared" si="3"/>
        <v>50</v>
      </c>
    </row>
    <row r="68" spans="1:11" ht="22.5" customHeight="1">
      <c r="A68" s="1310" t="s">
        <v>1240</v>
      </c>
      <c r="B68" s="1430" t="s">
        <v>5131</v>
      </c>
      <c r="C68" s="1370"/>
      <c r="D68" s="1319"/>
      <c r="E68" s="1376" t="e">
        <f t="shared" si="1"/>
        <v>#DIV/0!</v>
      </c>
      <c r="F68" s="1319"/>
      <c r="G68" s="1319">
        <v>8</v>
      </c>
      <c r="H68" s="1376" t="e">
        <f t="shared" si="2"/>
        <v>#DIV/0!</v>
      </c>
      <c r="I68" s="1314">
        <f t="shared" si="4"/>
        <v>0</v>
      </c>
      <c r="J68" s="1315">
        <f t="shared" si="4"/>
        <v>8</v>
      </c>
      <c r="K68" s="1320" t="e">
        <f t="shared" si="3"/>
        <v>#DIV/0!</v>
      </c>
    </row>
    <row r="69" spans="1:11" ht="22.5" customHeight="1">
      <c r="A69" s="1310" t="s">
        <v>4267</v>
      </c>
      <c r="B69" s="1430" t="s">
        <v>5132</v>
      </c>
      <c r="C69" s="1370"/>
      <c r="D69" s="1319"/>
      <c r="E69" s="1376" t="e">
        <f t="shared" si="1"/>
        <v>#DIV/0!</v>
      </c>
      <c r="F69" s="1319"/>
      <c r="G69" s="1319">
        <v>4</v>
      </c>
      <c r="H69" s="1376" t="e">
        <f t="shared" si="2"/>
        <v>#DIV/0!</v>
      </c>
      <c r="I69" s="1314">
        <f t="shared" si="4"/>
        <v>0</v>
      </c>
      <c r="J69" s="1315">
        <f t="shared" si="4"/>
        <v>4</v>
      </c>
      <c r="K69" s="1320" t="e">
        <f t="shared" si="3"/>
        <v>#DIV/0!</v>
      </c>
    </row>
    <row r="70" spans="1:11" ht="28.5" customHeight="1">
      <c r="A70" s="1310"/>
      <c r="B70" s="1430"/>
      <c r="C70" s="1370"/>
      <c r="D70" s="1319"/>
      <c r="E70" s="1376" t="e">
        <f t="shared" si="1"/>
        <v>#DIV/0!</v>
      </c>
      <c r="F70" s="1319"/>
      <c r="G70" s="1319"/>
      <c r="H70" s="1376" t="e">
        <f t="shared" si="2"/>
        <v>#DIV/0!</v>
      </c>
      <c r="I70" s="1314">
        <f t="shared" si="4"/>
        <v>0</v>
      </c>
      <c r="J70" s="1315">
        <f t="shared" si="4"/>
        <v>0</v>
      </c>
      <c r="K70" s="1320" t="e">
        <f t="shared" si="3"/>
        <v>#DIV/0!</v>
      </c>
    </row>
    <row r="71" spans="1:11" ht="21.75" customHeight="1">
      <c r="A71" s="1872" t="s">
        <v>4210</v>
      </c>
      <c r="B71" s="1873"/>
      <c r="C71" s="1394">
        <f>SUM(C13:C70)</f>
        <v>0</v>
      </c>
      <c r="D71" s="1394">
        <f>SUM(D13:D70)</f>
        <v>0</v>
      </c>
      <c r="E71" s="1320" t="e">
        <f t="shared" si="1"/>
        <v>#DIV/0!</v>
      </c>
      <c r="F71" s="1394">
        <f>SUM(F13:F70)</f>
        <v>22904</v>
      </c>
      <c r="G71" s="1394">
        <f>SUM(G13:G70)</f>
        <v>13205</v>
      </c>
      <c r="H71" s="1320">
        <f t="shared" si="2"/>
        <v>57.653684945860981</v>
      </c>
      <c r="I71" s="1314">
        <f t="shared" si="4"/>
        <v>22904</v>
      </c>
      <c r="J71" s="1315">
        <f t="shared" si="4"/>
        <v>13205</v>
      </c>
      <c r="K71" s="1320">
        <f t="shared" si="3"/>
        <v>57.653684945860981</v>
      </c>
    </row>
    <row r="72" spans="1:11" ht="21.75" customHeight="1">
      <c r="A72" s="1365" t="s">
        <v>4211</v>
      </c>
      <c r="B72" s="1366"/>
      <c r="C72" s="1367"/>
      <c r="D72" s="1367"/>
      <c r="E72" s="1376"/>
      <c r="F72" s="1922"/>
      <c r="G72" s="1922"/>
      <c r="H72" s="1922"/>
      <c r="I72" s="1922"/>
      <c r="J72" s="1922"/>
      <c r="K72" s="1309"/>
    </row>
    <row r="73" spans="1:11" ht="21.75" customHeight="1">
      <c r="A73" s="1325" t="s">
        <v>4212</v>
      </c>
      <c r="B73" s="1332" t="s">
        <v>4213</v>
      </c>
      <c r="C73" s="1333"/>
      <c r="D73" s="1333"/>
      <c r="E73" s="1376" t="e">
        <f t="shared" si="1"/>
        <v>#DIV/0!</v>
      </c>
      <c r="F73" s="1334"/>
      <c r="G73" s="1334"/>
      <c r="H73" s="1376" t="e">
        <f t="shared" si="2"/>
        <v>#DIV/0!</v>
      </c>
      <c r="I73" s="1314">
        <f t="shared" ref="I73:J86" si="5">C73+F73</f>
        <v>0</v>
      </c>
      <c r="J73" s="1315">
        <f t="shared" si="5"/>
        <v>0</v>
      </c>
      <c r="K73" s="1320" t="e">
        <f t="shared" ref="K73:K86" si="6">SUM(J73/I73*100)</f>
        <v>#DIV/0!</v>
      </c>
    </row>
    <row r="74" spans="1:11" ht="21.75" customHeight="1">
      <c r="A74" s="1325" t="s">
        <v>4214</v>
      </c>
      <c r="B74" s="1332" t="s">
        <v>4215</v>
      </c>
      <c r="C74" s="1333"/>
      <c r="D74" s="1333"/>
      <c r="E74" s="1376" t="e">
        <f t="shared" si="1"/>
        <v>#DIV/0!</v>
      </c>
      <c r="F74" s="1334"/>
      <c r="G74" s="1334"/>
      <c r="H74" s="1376" t="e">
        <f t="shared" si="2"/>
        <v>#DIV/0!</v>
      </c>
      <c r="I74" s="1314">
        <f t="shared" si="5"/>
        <v>0</v>
      </c>
      <c r="J74" s="1315">
        <f t="shared" si="5"/>
        <v>0</v>
      </c>
      <c r="K74" s="1320" t="e">
        <f t="shared" si="6"/>
        <v>#DIV/0!</v>
      </c>
    </row>
    <row r="75" spans="1:11" ht="21.75" customHeight="1">
      <c r="A75" s="1325" t="s">
        <v>4216</v>
      </c>
      <c r="B75" s="1332" t="s">
        <v>4217</v>
      </c>
      <c r="C75" s="1333"/>
      <c r="D75" s="1333"/>
      <c r="E75" s="1376" t="e">
        <f t="shared" si="1"/>
        <v>#DIV/0!</v>
      </c>
      <c r="F75" s="1334"/>
      <c r="G75" s="1334"/>
      <c r="H75" s="1376" t="e">
        <f t="shared" si="2"/>
        <v>#DIV/0!</v>
      </c>
      <c r="I75" s="1314">
        <f t="shared" si="5"/>
        <v>0</v>
      </c>
      <c r="J75" s="1315">
        <f t="shared" si="5"/>
        <v>0</v>
      </c>
      <c r="K75" s="1320" t="e">
        <f t="shared" si="6"/>
        <v>#DIV/0!</v>
      </c>
    </row>
    <row r="76" spans="1:11" ht="21.75" customHeight="1">
      <c r="A76" s="1325" t="s">
        <v>819</v>
      </c>
      <c r="B76" s="1332" t="s">
        <v>4218</v>
      </c>
      <c r="C76" s="1333"/>
      <c r="D76" s="1333"/>
      <c r="E76" s="1376" t="e">
        <f t="shared" si="1"/>
        <v>#DIV/0!</v>
      </c>
      <c r="F76" s="1334"/>
      <c r="G76" s="1334"/>
      <c r="H76" s="1376" t="e">
        <f t="shared" si="2"/>
        <v>#DIV/0!</v>
      </c>
      <c r="I76" s="1314">
        <f t="shared" si="5"/>
        <v>0</v>
      </c>
      <c r="J76" s="1315">
        <f t="shared" si="5"/>
        <v>0</v>
      </c>
      <c r="K76" s="1320" t="e">
        <f t="shared" si="6"/>
        <v>#DIV/0!</v>
      </c>
    </row>
    <row r="77" spans="1:11" ht="21.75" customHeight="1">
      <c r="A77" s="1325" t="s">
        <v>4219</v>
      </c>
      <c r="B77" s="1332" t="s">
        <v>4220</v>
      </c>
      <c r="C77" s="1333"/>
      <c r="D77" s="1333"/>
      <c r="E77" s="1376" t="e">
        <f t="shared" si="1"/>
        <v>#DIV/0!</v>
      </c>
      <c r="F77" s="1334"/>
      <c r="G77" s="1334"/>
      <c r="H77" s="1376" t="e">
        <f t="shared" si="2"/>
        <v>#DIV/0!</v>
      </c>
      <c r="I77" s="1314">
        <f t="shared" si="5"/>
        <v>0</v>
      </c>
      <c r="J77" s="1315">
        <f t="shared" si="5"/>
        <v>0</v>
      </c>
      <c r="K77" s="1320" t="e">
        <f t="shared" si="6"/>
        <v>#DIV/0!</v>
      </c>
    </row>
    <row r="78" spans="1:11" ht="21.75" customHeight="1">
      <c r="A78" s="1325" t="s">
        <v>4221</v>
      </c>
      <c r="B78" s="1332" t="s">
        <v>4222</v>
      </c>
      <c r="C78" s="1333"/>
      <c r="D78" s="1333"/>
      <c r="E78" s="1376" t="e">
        <f t="shared" si="1"/>
        <v>#DIV/0!</v>
      </c>
      <c r="F78" s="1334"/>
      <c r="G78" s="1334"/>
      <c r="H78" s="1376" t="e">
        <f t="shared" si="2"/>
        <v>#DIV/0!</v>
      </c>
      <c r="I78" s="1314">
        <f t="shared" si="5"/>
        <v>0</v>
      </c>
      <c r="J78" s="1315">
        <f t="shared" si="5"/>
        <v>0</v>
      </c>
      <c r="K78" s="1320" t="e">
        <f t="shared" si="6"/>
        <v>#DIV/0!</v>
      </c>
    </row>
    <row r="79" spans="1:11" ht="21.75" customHeight="1">
      <c r="A79" s="1325" t="s">
        <v>4223</v>
      </c>
      <c r="B79" s="1332" t="s">
        <v>4224</v>
      </c>
      <c r="C79" s="1333"/>
      <c r="D79" s="1333"/>
      <c r="E79" s="1376" t="e">
        <f t="shared" si="1"/>
        <v>#DIV/0!</v>
      </c>
      <c r="F79" s="1334"/>
      <c r="G79" s="1334"/>
      <c r="H79" s="1376" t="e">
        <f t="shared" si="2"/>
        <v>#DIV/0!</v>
      </c>
      <c r="I79" s="1314">
        <f t="shared" si="5"/>
        <v>0</v>
      </c>
      <c r="J79" s="1315">
        <f t="shared" si="5"/>
        <v>0</v>
      </c>
      <c r="K79" s="1320" t="e">
        <f t="shared" si="6"/>
        <v>#DIV/0!</v>
      </c>
    </row>
    <row r="80" spans="1:11" ht="21.75" customHeight="1">
      <c r="A80" s="1325" t="s">
        <v>4225</v>
      </c>
      <c r="B80" s="1332" t="s">
        <v>570</v>
      </c>
      <c r="C80" s="1333"/>
      <c r="D80" s="1333"/>
      <c r="E80" s="1376" t="e">
        <f t="shared" si="1"/>
        <v>#DIV/0!</v>
      </c>
      <c r="F80" s="1334"/>
      <c r="G80" s="1334"/>
      <c r="H80" s="1376" t="e">
        <f t="shared" si="2"/>
        <v>#DIV/0!</v>
      </c>
      <c r="I80" s="1314">
        <f t="shared" si="5"/>
        <v>0</v>
      </c>
      <c r="J80" s="1315">
        <f t="shared" si="5"/>
        <v>0</v>
      </c>
      <c r="K80" s="1320" t="e">
        <f t="shared" si="6"/>
        <v>#DIV/0!</v>
      </c>
    </row>
    <row r="81" spans="1:11" ht="21.75" customHeight="1">
      <c r="A81" s="1325" t="s">
        <v>571</v>
      </c>
      <c r="B81" s="1332" t="s">
        <v>572</v>
      </c>
      <c r="C81" s="1333"/>
      <c r="D81" s="1333"/>
      <c r="E81" s="1376" t="e">
        <f t="shared" ref="E81:E86" si="7">SUM(D81/C81*100)</f>
        <v>#DIV/0!</v>
      </c>
      <c r="F81" s="1334"/>
      <c r="G81" s="1334"/>
      <c r="H81" s="1376" t="e">
        <f t="shared" ref="H81:H86" si="8">SUM(G81/F81*100)</f>
        <v>#DIV/0!</v>
      </c>
      <c r="I81" s="1314">
        <f t="shared" si="5"/>
        <v>0</v>
      </c>
      <c r="J81" s="1315">
        <f t="shared" si="5"/>
        <v>0</v>
      </c>
      <c r="K81" s="1320" t="e">
        <f t="shared" si="6"/>
        <v>#DIV/0!</v>
      </c>
    </row>
    <row r="82" spans="1:11" ht="21.75" customHeight="1">
      <c r="A82" s="1325" t="s">
        <v>573</v>
      </c>
      <c r="B82" s="1332" t="s">
        <v>2990</v>
      </c>
      <c r="C82" s="1333"/>
      <c r="D82" s="1333"/>
      <c r="E82" s="1376" t="e">
        <f t="shared" si="7"/>
        <v>#DIV/0!</v>
      </c>
      <c r="F82" s="1334"/>
      <c r="G82" s="1334"/>
      <c r="H82" s="1376" t="e">
        <f t="shared" si="8"/>
        <v>#DIV/0!</v>
      </c>
      <c r="I82" s="1314">
        <f t="shared" si="5"/>
        <v>0</v>
      </c>
      <c r="J82" s="1315">
        <f t="shared" si="5"/>
        <v>0</v>
      </c>
      <c r="K82" s="1320" t="e">
        <f t="shared" si="6"/>
        <v>#DIV/0!</v>
      </c>
    </row>
    <row r="83" spans="1:11" ht="21.75" customHeight="1">
      <c r="A83" s="1325" t="s">
        <v>2991</v>
      </c>
      <c r="B83" s="1332" t="s">
        <v>2992</v>
      </c>
      <c r="C83" s="1333"/>
      <c r="D83" s="1333"/>
      <c r="E83" s="1376" t="e">
        <f t="shared" si="7"/>
        <v>#DIV/0!</v>
      </c>
      <c r="F83" s="1334"/>
      <c r="G83" s="1334"/>
      <c r="H83" s="1376" t="e">
        <f t="shared" si="8"/>
        <v>#DIV/0!</v>
      </c>
      <c r="I83" s="1314">
        <f t="shared" si="5"/>
        <v>0</v>
      </c>
      <c r="J83" s="1315">
        <f t="shared" si="5"/>
        <v>0</v>
      </c>
      <c r="K83" s="1320" t="e">
        <f t="shared" si="6"/>
        <v>#DIV/0!</v>
      </c>
    </row>
    <row r="84" spans="1:11" ht="21.75" customHeight="1">
      <c r="A84" s="1325" t="s">
        <v>2993</v>
      </c>
      <c r="B84" s="1332" t="s">
        <v>2994</v>
      </c>
      <c r="C84" s="1333"/>
      <c r="D84" s="1333"/>
      <c r="E84" s="1376" t="e">
        <f t="shared" si="7"/>
        <v>#DIV/0!</v>
      </c>
      <c r="F84" s="1334"/>
      <c r="G84" s="1334"/>
      <c r="H84" s="1376" t="e">
        <f t="shared" si="8"/>
        <v>#DIV/0!</v>
      </c>
      <c r="I84" s="1314">
        <f t="shared" si="5"/>
        <v>0</v>
      </c>
      <c r="J84" s="1315">
        <f t="shared" si="5"/>
        <v>0</v>
      </c>
      <c r="K84" s="1320" t="e">
        <f t="shared" si="6"/>
        <v>#DIV/0!</v>
      </c>
    </row>
    <row r="85" spans="1:11" ht="21.75" customHeight="1">
      <c r="A85" s="1329" t="s">
        <v>2995</v>
      </c>
      <c r="B85" s="1335"/>
      <c r="C85" s="1339">
        <f>SUM(C73:C84)</f>
        <v>0</v>
      </c>
      <c r="D85" s="1339">
        <f>SUM(D73:D84)</f>
        <v>0</v>
      </c>
      <c r="E85" s="1320" t="e">
        <f t="shared" si="7"/>
        <v>#DIV/0!</v>
      </c>
      <c r="F85" s="1339">
        <f>SUM(F73:F84)</f>
        <v>0</v>
      </c>
      <c r="G85" s="1339">
        <f>SUM(G73:G84)</f>
        <v>0</v>
      </c>
      <c r="H85" s="1320" t="e">
        <f t="shared" si="8"/>
        <v>#DIV/0!</v>
      </c>
      <c r="I85" s="1314">
        <f t="shared" si="5"/>
        <v>0</v>
      </c>
      <c r="J85" s="1315">
        <f t="shared" si="5"/>
        <v>0</v>
      </c>
      <c r="K85" s="1320" t="e">
        <f t="shared" si="6"/>
        <v>#DIV/0!</v>
      </c>
    </row>
    <row r="86" spans="1:11" ht="21.75" customHeight="1">
      <c r="A86" s="1368" t="s">
        <v>2996</v>
      </c>
      <c r="B86" s="1338"/>
      <c r="C86" s="1341">
        <f>SUM(C71)</f>
        <v>0</v>
      </c>
      <c r="D86" s="1341">
        <f>SUM(D71)</f>
        <v>0</v>
      </c>
      <c r="E86" s="1320" t="e">
        <f t="shared" si="7"/>
        <v>#DIV/0!</v>
      </c>
      <c r="F86" s="1341">
        <f>SUM(F71)</f>
        <v>22904</v>
      </c>
      <c r="G86" s="1341">
        <f>SUM(G71)</f>
        <v>13205</v>
      </c>
      <c r="H86" s="1320">
        <f t="shared" si="8"/>
        <v>57.653684945860981</v>
      </c>
      <c r="I86" s="1342">
        <f t="shared" si="5"/>
        <v>22904</v>
      </c>
      <c r="J86" s="1343">
        <f t="shared" si="5"/>
        <v>13205</v>
      </c>
      <c r="K86" s="1320">
        <f t="shared" si="6"/>
        <v>57.653684945860981</v>
      </c>
    </row>
    <row r="87" spans="1:11" ht="21.75" customHeight="1">
      <c r="A87" s="1860" t="s">
        <v>2997</v>
      </c>
      <c r="B87" s="1860"/>
      <c r="C87" s="1860"/>
      <c r="D87" s="1860"/>
      <c r="E87" s="1860"/>
      <c r="F87" s="1860"/>
      <c r="G87" s="1860"/>
      <c r="H87" s="1860"/>
      <c r="I87" s="1860"/>
      <c r="J87" s="1860"/>
    </row>
    <row r="88" spans="1:11" ht="21.75" customHeight="1">
      <c r="A88" s="1860" t="s">
        <v>1955</v>
      </c>
      <c r="B88" s="1860"/>
      <c r="C88" s="1860"/>
      <c r="D88" s="1860"/>
      <c r="E88" s="1860"/>
      <c r="F88" s="1860"/>
      <c r="G88" s="1860"/>
      <c r="H88" s="1860"/>
      <c r="I88" s="1860"/>
      <c r="J88" s="1860"/>
    </row>
    <row r="89" spans="1:11" ht="21.75" customHeight="1">
      <c r="A89" s="222"/>
      <c r="B89" s="236"/>
      <c r="C89" s="236"/>
      <c r="D89" s="236"/>
      <c r="E89" s="236"/>
      <c r="F89" s="237"/>
      <c r="G89" s="237"/>
      <c r="H89" s="237"/>
      <c r="I89" s="238"/>
      <c r="J89" s="218"/>
    </row>
    <row r="90" spans="1:11" ht="21.75" customHeight="1">
      <c r="A90" s="239"/>
      <c r="B90" s="240"/>
      <c r="C90" s="240"/>
      <c r="D90" s="240"/>
      <c r="E90" s="240"/>
      <c r="F90" s="240"/>
      <c r="G90" s="240"/>
      <c r="H90" s="240"/>
      <c r="I90" s="240"/>
    </row>
    <row r="91" spans="1:11" ht="21.75" customHeight="1">
      <c r="A91" s="239"/>
      <c r="B91" s="240"/>
      <c r="C91" s="240"/>
      <c r="D91" s="240"/>
      <c r="E91" s="240"/>
      <c r="F91" s="240"/>
      <c r="G91" s="240"/>
      <c r="H91" s="240"/>
      <c r="I91" s="240"/>
    </row>
  </sheetData>
  <mergeCells count="9">
    <mergeCell ref="A87:J87"/>
    <mergeCell ref="A88:J88"/>
    <mergeCell ref="I7:K7"/>
    <mergeCell ref="A7:A8"/>
    <mergeCell ref="B7:B8"/>
    <mergeCell ref="C7:E7"/>
    <mergeCell ref="F7:H7"/>
    <mergeCell ref="A71:B71"/>
    <mergeCell ref="F72:J72"/>
  </mergeCells>
  <phoneticPr fontId="94" type="noConversion"/>
  <pageMargins left="0.7" right="0.7" top="0.75" bottom="0.75" header="0.3" footer="0.3"/>
  <pageSetup paperSize="9" scale="6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74"/>
  <sheetViews>
    <sheetView topLeftCell="A7" workbookViewId="0">
      <selection activeCell="B22" sqref="B22"/>
    </sheetView>
  </sheetViews>
  <sheetFormatPr defaultColWidth="9.140625" defaultRowHeight="12.75"/>
  <cols>
    <col min="1" max="1" width="12.7109375" customWidth="1"/>
    <col min="2" max="2" width="46.5703125" customWidth="1"/>
    <col min="3" max="3" width="9" customWidth="1"/>
    <col min="4" max="4" width="9.140625" customWidth="1"/>
    <col min="5" max="5" width="10.5703125" customWidth="1"/>
    <col min="7" max="7" width="9.5703125" customWidth="1"/>
    <col min="8" max="8" width="10.140625" customWidth="1"/>
    <col min="9" max="9" width="9.85546875" customWidth="1"/>
    <col min="11" max="11" width="10.140625" customWidth="1"/>
  </cols>
  <sheetData>
    <row r="1" spans="1:11" ht="15.75">
      <c r="A1" s="1291"/>
      <c r="B1" s="1292" t="s">
        <v>914</v>
      </c>
      <c r="C1" s="1293" t="s">
        <v>691</v>
      </c>
      <c r="D1" s="1294"/>
      <c r="E1" s="1294"/>
      <c r="F1" s="1294"/>
      <c r="G1" s="1295"/>
      <c r="H1" s="1295"/>
      <c r="I1" s="1296"/>
      <c r="J1" s="222"/>
    </row>
    <row r="2" spans="1:11" ht="14.25">
      <c r="A2" s="1291"/>
      <c r="B2" s="1292" t="s">
        <v>916</v>
      </c>
      <c r="C2" s="1878">
        <v>6113079</v>
      </c>
      <c r="D2" s="1879"/>
      <c r="E2" s="1295"/>
      <c r="F2" s="1295"/>
      <c r="G2" s="1295"/>
      <c r="H2" s="1295"/>
      <c r="I2" s="1296"/>
      <c r="J2" s="222"/>
    </row>
    <row r="3" spans="1:11">
      <c r="A3" s="1291"/>
      <c r="B3" s="1292"/>
      <c r="C3" s="1297" t="s">
        <v>365</v>
      </c>
      <c r="D3" s="1295"/>
      <c r="E3" s="1295"/>
      <c r="F3" s="1295"/>
      <c r="G3" s="1295"/>
      <c r="H3" s="1295"/>
      <c r="I3" s="1296"/>
      <c r="J3" s="222"/>
    </row>
    <row r="4" spans="1:11" ht="14.25">
      <c r="A4" s="1291"/>
      <c r="B4" s="1292" t="s">
        <v>918</v>
      </c>
      <c r="C4" s="1298" t="s">
        <v>904</v>
      </c>
      <c r="D4" s="1299"/>
      <c r="E4" s="1299"/>
      <c r="F4" s="1299"/>
      <c r="G4" s="1299"/>
      <c r="H4" s="1299"/>
      <c r="I4" s="1300"/>
      <c r="J4" s="222"/>
    </row>
    <row r="5" spans="1:11" ht="15.75">
      <c r="A5" s="1291"/>
      <c r="B5" s="1292" t="s">
        <v>692</v>
      </c>
      <c r="C5" s="1301" t="s">
        <v>1014</v>
      </c>
      <c r="D5" s="1302"/>
      <c r="E5" s="1302"/>
      <c r="F5" s="1302"/>
      <c r="G5" s="1299"/>
      <c r="H5" s="1299"/>
      <c r="I5" s="1300"/>
      <c r="J5" s="222"/>
    </row>
    <row r="6" spans="1:11" ht="15.75">
      <c r="A6" s="226"/>
      <c r="B6" s="226"/>
      <c r="C6" s="226"/>
      <c r="D6" s="226"/>
      <c r="E6" s="226"/>
      <c r="F6" s="226"/>
      <c r="G6" s="226"/>
      <c r="H6" s="226"/>
      <c r="I6" s="213"/>
      <c r="J6" s="213"/>
    </row>
    <row r="7" spans="1:11" ht="12.75" customHeight="1">
      <c r="A7" s="1864" t="s">
        <v>31</v>
      </c>
      <c r="B7" s="1864" t="s">
        <v>32</v>
      </c>
      <c r="C7" s="1866" t="s">
        <v>696</v>
      </c>
      <c r="D7" s="1867"/>
      <c r="E7" s="1868"/>
      <c r="F7" s="1866" t="s">
        <v>697</v>
      </c>
      <c r="G7" s="1867"/>
      <c r="H7" s="1868"/>
      <c r="I7" s="1869" t="s">
        <v>3906</v>
      </c>
      <c r="J7" s="1870"/>
      <c r="K7" s="1871"/>
    </row>
    <row r="8" spans="1:11" ht="45" customHeight="1" thickBot="1">
      <c r="A8" s="1865"/>
      <c r="B8" s="1865"/>
      <c r="C8" s="1303" t="s">
        <v>1382</v>
      </c>
      <c r="D8" s="1304" t="s">
        <v>372</v>
      </c>
      <c r="E8" s="1305" t="s">
        <v>3941</v>
      </c>
      <c r="F8" s="1303" t="s">
        <v>1382</v>
      </c>
      <c r="G8" s="1304" t="s">
        <v>372</v>
      </c>
      <c r="H8" s="1305" t="s">
        <v>3941</v>
      </c>
      <c r="I8" s="1306" t="s">
        <v>1382</v>
      </c>
      <c r="J8" s="1307" t="s">
        <v>372</v>
      </c>
      <c r="K8" s="1308" t="s">
        <v>3941</v>
      </c>
    </row>
    <row r="9" spans="1:11" ht="13.5" thickTop="1">
      <c r="A9" s="735"/>
      <c r="B9" s="745" t="s">
        <v>903</v>
      </c>
      <c r="C9" s="745"/>
      <c r="D9" s="745"/>
      <c r="E9" s="745"/>
      <c r="F9" s="745"/>
      <c r="G9" s="745"/>
      <c r="H9" s="745"/>
      <c r="I9" s="745"/>
      <c r="J9" s="745"/>
      <c r="K9" s="1309"/>
    </row>
    <row r="10" spans="1:11">
      <c r="A10" s="1310"/>
      <c r="B10" s="1311"/>
      <c r="C10" s="1312"/>
      <c r="D10" s="1312"/>
      <c r="E10" s="1312"/>
      <c r="F10" s="1313"/>
      <c r="G10" s="1313"/>
      <c r="H10" s="1313"/>
      <c r="I10" s="1314"/>
      <c r="J10" s="1315"/>
      <c r="K10" s="1309"/>
    </row>
    <row r="11" spans="1:11">
      <c r="A11" s="1310"/>
      <c r="B11" s="1311"/>
      <c r="C11" s="1312"/>
      <c r="D11" s="1312"/>
      <c r="E11" s="1312"/>
      <c r="F11" s="1313"/>
      <c r="G11" s="1313"/>
      <c r="H11" s="1313"/>
      <c r="I11" s="1314"/>
      <c r="J11" s="1315"/>
      <c r="K11" s="1309"/>
    </row>
    <row r="12" spans="1:11">
      <c r="A12" s="1310"/>
      <c r="B12" s="1316" t="s">
        <v>80</v>
      </c>
      <c r="C12" s="1313"/>
      <c r="D12" s="1312"/>
      <c r="E12" s="1312"/>
      <c r="F12" s="1313"/>
      <c r="G12" s="1313"/>
      <c r="H12" s="1313"/>
      <c r="I12" s="1314"/>
      <c r="J12" s="1315"/>
      <c r="K12" s="1309"/>
    </row>
    <row r="13" spans="1:11">
      <c r="A13" s="1310" t="s">
        <v>1622</v>
      </c>
      <c r="B13" s="1311" t="s">
        <v>1212</v>
      </c>
      <c r="C13" s="1317">
        <v>4</v>
      </c>
      <c r="D13" s="1317"/>
      <c r="E13" s="1318">
        <f>SUM(D13/C13*100)</f>
        <v>0</v>
      </c>
      <c r="F13" s="1319"/>
      <c r="G13" s="1319"/>
      <c r="H13" s="1318" t="e">
        <f>SUM(G13/F13*100)</f>
        <v>#DIV/0!</v>
      </c>
      <c r="I13" s="1314">
        <f t="shared" ref="I13:J52" si="0">C13+F13</f>
        <v>4</v>
      </c>
      <c r="J13" s="1315">
        <f t="shared" si="0"/>
        <v>0</v>
      </c>
      <c r="K13" s="1320">
        <f>SUM(J13/I13*100)</f>
        <v>0</v>
      </c>
    </row>
    <row r="14" spans="1:11">
      <c r="A14" s="1310" t="s">
        <v>1623</v>
      </c>
      <c r="B14" s="1311" t="s">
        <v>1213</v>
      </c>
      <c r="C14" s="1317">
        <v>1213</v>
      </c>
      <c r="D14" s="1317">
        <v>559</v>
      </c>
      <c r="E14" s="1318">
        <f t="shared" ref="E14:E69" si="1">SUM(D14/C14*100)</f>
        <v>46.084089035449303</v>
      </c>
      <c r="F14" s="1319">
        <v>12</v>
      </c>
      <c r="G14" s="1319">
        <v>4</v>
      </c>
      <c r="H14" s="1318">
        <f t="shared" ref="H14:H69" si="2">SUM(G14/F14*100)</f>
        <v>33.333333333333329</v>
      </c>
      <c r="I14" s="1314">
        <f t="shared" si="0"/>
        <v>1225</v>
      </c>
      <c r="J14" s="1315">
        <f t="shared" si="0"/>
        <v>563</v>
      </c>
      <c r="K14" s="1320">
        <f t="shared" ref="K14:K69" si="3">SUM(J14/I14*100)</f>
        <v>45.95918367346939</v>
      </c>
    </row>
    <row r="15" spans="1:11" ht="25.5">
      <c r="A15" s="1310" t="s">
        <v>1624</v>
      </c>
      <c r="B15" s="1311" t="s">
        <v>1625</v>
      </c>
      <c r="C15" s="1317">
        <v>1211</v>
      </c>
      <c r="D15" s="1317">
        <v>551</v>
      </c>
      <c r="E15" s="1318">
        <f t="shared" si="1"/>
        <v>45.499587118084229</v>
      </c>
      <c r="F15" s="1319">
        <v>3400</v>
      </c>
      <c r="G15" s="1319">
        <v>2909</v>
      </c>
      <c r="H15" s="1318">
        <f t="shared" si="2"/>
        <v>85.558823529411768</v>
      </c>
      <c r="I15" s="1314">
        <f t="shared" si="0"/>
        <v>4611</v>
      </c>
      <c r="J15" s="1315">
        <f t="shared" si="0"/>
        <v>3460</v>
      </c>
      <c r="K15" s="1320">
        <f t="shared" si="3"/>
        <v>75.037952721752333</v>
      </c>
    </row>
    <row r="16" spans="1:11">
      <c r="A16" s="1310" t="s">
        <v>1680</v>
      </c>
      <c r="B16" s="1311" t="s">
        <v>1681</v>
      </c>
      <c r="C16" s="1317">
        <v>994</v>
      </c>
      <c r="D16" s="1317">
        <v>497</v>
      </c>
      <c r="E16" s="1318">
        <f t="shared" si="1"/>
        <v>50</v>
      </c>
      <c r="F16" s="1319">
        <v>6463</v>
      </c>
      <c r="G16" s="1319">
        <v>5814</v>
      </c>
      <c r="H16" s="1318">
        <f t="shared" si="2"/>
        <v>89.958223735107538</v>
      </c>
      <c r="I16" s="1314">
        <f t="shared" si="0"/>
        <v>7457</v>
      </c>
      <c r="J16" s="1315">
        <f t="shared" si="0"/>
        <v>6311</v>
      </c>
      <c r="K16" s="1320">
        <f t="shared" si="3"/>
        <v>84.631889499798845</v>
      </c>
    </row>
    <row r="17" spans="1:11">
      <c r="A17" s="1310" t="s">
        <v>1682</v>
      </c>
      <c r="B17" s="1311" t="s">
        <v>1683</v>
      </c>
      <c r="C17" s="1317"/>
      <c r="D17" s="1317"/>
      <c r="E17" s="1318" t="e">
        <f t="shared" si="1"/>
        <v>#DIV/0!</v>
      </c>
      <c r="F17" s="1319">
        <v>2</v>
      </c>
      <c r="G17" s="1319">
        <v>1</v>
      </c>
      <c r="H17" s="1318">
        <f t="shared" si="2"/>
        <v>50</v>
      </c>
      <c r="I17" s="1314">
        <f t="shared" si="0"/>
        <v>2</v>
      </c>
      <c r="J17" s="1315">
        <f t="shared" si="0"/>
        <v>1</v>
      </c>
      <c r="K17" s="1320">
        <f t="shared" si="3"/>
        <v>50</v>
      </c>
    </row>
    <row r="18" spans="1:11">
      <c r="A18" s="1310" t="s">
        <v>1684</v>
      </c>
      <c r="B18" s="1311" t="s">
        <v>1685</v>
      </c>
      <c r="C18" s="1317">
        <v>991</v>
      </c>
      <c r="D18" s="1317">
        <v>498</v>
      </c>
      <c r="E18" s="1318">
        <f t="shared" si="1"/>
        <v>50.252270433905146</v>
      </c>
      <c r="F18" s="1319">
        <v>1280</v>
      </c>
      <c r="G18" s="1319">
        <v>1211</v>
      </c>
      <c r="H18" s="1318">
        <f t="shared" si="2"/>
        <v>94.609375</v>
      </c>
      <c r="I18" s="1314">
        <f t="shared" si="0"/>
        <v>2271</v>
      </c>
      <c r="J18" s="1315">
        <f t="shared" si="0"/>
        <v>1709</v>
      </c>
      <c r="K18" s="1320">
        <f t="shared" si="3"/>
        <v>75.253192426243942</v>
      </c>
    </row>
    <row r="19" spans="1:11" ht="25.5">
      <c r="A19" s="1310" t="s">
        <v>1686</v>
      </c>
      <c r="B19" s="1311" t="s">
        <v>1687</v>
      </c>
      <c r="C19" s="1317">
        <v>3</v>
      </c>
      <c r="D19" s="1317">
        <v>1</v>
      </c>
      <c r="E19" s="1318">
        <f t="shared" si="1"/>
        <v>33.333333333333329</v>
      </c>
      <c r="F19" s="1319">
        <v>2400</v>
      </c>
      <c r="G19" s="1319">
        <v>2094</v>
      </c>
      <c r="H19" s="1318">
        <f t="shared" si="2"/>
        <v>87.25</v>
      </c>
      <c r="I19" s="1314">
        <f t="shared" si="0"/>
        <v>2403</v>
      </c>
      <c r="J19" s="1315">
        <f t="shared" si="0"/>
        <v>2095</v>
      </c>
      <c r="K19" s="1320">
        <f t="shared" si="3"/>
        <v>87.182688306283808</v>
      </c>
    </row>
    <row r="20" spans="1:11" ht="25.5">
      <c r="A20" s="1310" t="s">
        <v>1688</v>
      </c>
      <c r="B20" s="1311" t="s">
        <v>1689</v>
      </c>
      <c r="C20" s="1317">
        <v>988</v>
      </c>
      <c r="D20" s="1317">
        <v>497</v>
      </c>
      <c r="E20" s="1318">
        <f t="shared" si="1"/>
        <v>50.303643724696357</v>
      </c>
      <c r="F20" s="1319">
        <v>3160</v>
      </c>
      <c r="G20" s="1319">
        <v>2836</v>
      </c>
      <c r="H20" s="1318">
        <f t="shared" si="2"/>
        <v>89.74683544303798</v>
      </c>
      <c r="I20" s="1314">
        <f t="shared" si="0"/>
        <v>4148</v>
      </c>
      <c r="J20" s="1315">
        <f t="shared" si="0"/>
        <v>3333</v>
      </c>
      <c r="K20" s="1320">
        <f t="shared" si="3"/>
        <v>80.351976856316298</v>
      </c>
    </row>
    <row r="21" spans="1:11" ht="25.5">
      <c r="A21" s="1310" t="s">
        <v>1690</v>
      </c>
      <c r="B21" s="1311" t="s">
        <v>1691</v>
      </c>
      <c r="C21" s="1317">
        <v>27</v>
      </c>
      <c r="D21" s="1317">
        <v>20</v>
      </c>
      <c r="E21" s="1318">
        <f t="shared" si="1"/>
        <v>74.074074074074076</v>
      </c>
      <c r="F21" s="1319">
        <v>50</v>
      </c>
      <c r="G21" s="1319">
        <v>57</v>
      </c>
      <c r="H21" s="1318">
        <f t="shared" si="2"/>
        <v>113.99999999999999</v>
      </c>
      <c r="I21" s="1314">
        <f t="shared" si="0"/>
        <v>77</v>
      </c>
      <c r="J21" s="1315">
        <f t="shared" si="0"/>
        <v>77</v>
      </c>
      <c r="K21" s="1320">
        <f t="shared" si="3"/>
        <v>100</v>
      </c>
    </row>
    <row r="22" spans="1:11" ht="25.5">
      <c r="A22" s="1310" t="s">
        <v>1692</v>
      </c>
      <c r="B22" s="1311" t="s">
        <v>1693</v>
      </c>
      <c r="C22" s="1317">
        <v>139</v>
      </c>
      <c r="D22" s="1317">
        <v>79</v>
      </c>
      <c r="E22" s="1318">
        <f t="shared" si="1"/>
        <v>56.834532374100718</v>
      </c>
      <c r="F22" s="1319">
        <v>199</v>
      </c>
      <c r="G22" s="1319">
        <v>183</v>
      </c>
      <c r="H22" s="1318">
        <f t="shared" si="2"/>
        <v>91.959798994974875</v>
      </c>
      <c r="I22" s="1314">
        <f t="shared" si="0"/>
        <v>338</v>
      </c>
      <c r="J22" s="1315">
        <f t="shared" si="0"/>
        <v>262</v>
      </c>
      <c r="K22" s="1320">
        <f t="shared" si="3"/>
        <v>77.514792899408278</v>
      </c>
    </row>
    <row r="23" spans="1:11">
      <c r="A23" s="1310" t="s">
        <v>1694</v>
      </c>
      <c r="B23" s="1311" t="s">
        <v>1695</v>
      </c>
      <c r="C23" s="1317">
        <v>1040</v>
      </c>
      <c r="D23" s="1317">
        <v>514</v>
      </c>
      <c r="E23" s="1318">
        <f t="shared" si="1"/>
        <v>49.423076923076927</v>
      </c>
      <c r="F23" s="1319">
        <v>1338</v>
      </c>
      <c r="G23" s="1319">
        <v>1296</v>
      </c>
      <c r="H23" s="1318">
        <f t="shared" si="2"/>
        <v>96.860986547085204</v>
      </c>
      <c r="I23" s="1314">
        <f t="shared" si="0"/>
        <v>2378</v>
      </c>
      <c r="J23" s="1315">
        <f t="shared" si="0"/>
        <v>1810</v>
      </c>
      <c r="K23" s="1320">
        <f t="shared" si="3"/>
        <v>76.114381833473516</v>
      </c>
    </row>
    <row r="24" spans="1:11">
      <c r="A24" s="1310" t="s">
        <v>1696</v>
      </c>
      <c r="B24" s="1311" t="s">
        <v>1697</v>
      </c>
      <c r="C24" s="1317">
        <v>142</v>
      </c>
      <c r="D24" s="1317">
        <v>76</v>
      </c>
      <c r="E24" s="1318">
        <f t="shared" si="1"/>
        <v>53.521126760563376</v>
      </c>
      <c r="F24" s="1319">
        <v>200</v>
      </c>
      <c r="G24" s="1319">
        <v>186</v>
      </c>
      <c r="H24" s="1318">
        <f t="shared" si="2"/>
        <v>93</v>
      </c>
      <c r="I24" s="1314">
        <f t="shared" si="0"/>
        <v>342</v>
      </c>
      <c r="J24" s="1315">
        <f t="shared" si="0"/>
        <v>262</v>
      </c>
      <c r="K24" s="1320">
        <f t="shared" si="3"/>
        <v>76.608187134502927</v>
      </c>
    </row>
    <row r="25" spans="1:11" ht="25.5">
      <c r="A25" s="1310" t="s">
        <v>1698</v>
      </c>
      <c r="B25" s="1311" t="s">
        <v>1699</v>
      </c>
      <c r="C25" s="1317">
        <v>290</v>
      </c>
      <c r="D25" s="1317">
        <v>171</v>
      </c>
      <c r="E25" s="1318">
        <f t="shared" si="1"/>
        <v>58.965517241379303</v>
      </c>
      <c r="F25" s="1319">
        <v>55</v>
      </c>
      <c r="G25" s="1319">
        <v>54</v>
      </c>
      <c r="H25" s="1318">
        <f t="shared" si="2"/>
        <v>98.181818181818187</v>
      </c>
      <c r="I25" s="1314">
        <f t="shared" si="0"/>
        <v>345</v>
      </c>
      <c r="J25" s="1315">
        <f t="shared" si="0"/>
        <v>225</v>
      </c>
      <c r="K25" s="1320">
        <f t="shared" si="3"/>
        <v>65.217391304347828</v>
      </c>
    </row>
    <row r="26" spans="1:11">
      <c r="A26" s="1310" t="s">
        <v>1700</v>
      </c>
      <c r="B26" s="1311" t="s">
        <v>1701</v>
      </c>
      <c r="C26" s="1317">
        <v>1</v>
      </c>
      <c r="D26" s="1317"/>
      <c r="E26" s="1318">
        <f t="shared" si="1"/>
        <v>0</v>
      </c>
      <c r="F26" s="1319">
        <v>5</v>
      </c>
      <c r="G26" s="1319">
        <v>3</v>
      </c>
      <c r="H26" s="1318">
        <f t="shared" si="2"/>
        <v>60</v>
      </c>
      <c r="I26" s="1314">
        <f t="shared" si="0"/>
        <v>6</v>
      </c>
      <c r="J26" s="1315">
        <f t="shared" si="0"/>
        <v>3</v>
      </c>
      <c r="K26" s="1320">
        <f t="shared" si="3"/>
        <v>50</v>
      </c>
    </row>
    <row r="27" spans="1:11" ht="25.5">
      <c r="A27" s="1310" t="s">
        <v>1702</v>
      </c>
      <c r="B27" s="1311" t="s">
        <v>1703</v>
      </c>
      <c r="C27" s="1317">
        <v>155</v>
      </c>
      <c r="D27" s="1317">
        <v>10</v>
      </c>
      <c r="E27" s="1318">
        <f t="shared" si="1"/>
        <v>6.4516129032258061</v>
      </c>
      <c r="F27" s="1319">
        <v>17</v>
      </c>
      <c r="G27" s="1319">
        <v>6</v>
      </c>
      <c r="H27" s="1318">
        <f t="shared" si="2"/>
        <v>35.294117647058826</v>
      </c>
      <c r="I27" s="1314">
        <f t="shared" si="0"/>
        <v>172</v>
      </c>
      <c r="J27" s="1315">
        <f t="shared" si="0"/>
        <v>16</v>
      </c>
      <c r="K27" s="1320">
        <f t="shared" si="3"/>
        <v>9.3023255813953494</v>
      </c>
    </row>
    <row r="28" spans="1:11">
      <c r="A28" s="1310" t="s">
        <v>1704</v>
      </c>
      <c r="B28" s="1311" t="s">
        <v>1705</v>
      </c>
      <c r="C28" s="1317">
        <v>307</v>
      </c>
      <c r="D28" s="1317">
        <v>169</v>
      </c>
      <c r="E28" s="1318">
        <f t="shared" si="1"/>
        <v>55.048859934853425</v>
      </c>
      <c r="F28" s="1319">
        <v>53</v>
      </c>
      <c r="G28" s="1319">
        <v>52</v>
      </c>
      <c r="H28" s="1318">
        <f t="shared" si="2"/>
        <v>98.113207547169807</v>
      </c>
      <c r="I28" s="1314">
        <f t="shared" si="0"/>
        <v>360</v>
      </c>
      <c r="J28" s="1315">
        <f t="shared" si="0"/>
        <v>221</v>
      </c>
      <c r="K28" s="1320">
        <f t="shared" si="3"/>
        <v>61.388888888888893</v>
      </c>
    </row>
    <row r="29" spans="1:11" ht="25.5">
      <c r="A29" s="1310" t="s">
        <v>1706</v>
      </c>
      <c r="B29" s="1311" t="s">
        <v>1707</v>
      </c>
      <c r="C29" s="1317">
        <v>34</v>
      </c>
      <c r="D29" s="1317"/>
      <c r="E29" s="1318">
        <f t="shared" si="1"/>
        <v>0</v>
      </c>
      <c r="F29" s="1319">
        <v>61</v>
      </c>
      <c r="G29" s="1319"/>
      <c r="H29" s="1318">
        <f t="shared" si="2"/>
        <v>0</v>
      </c>
      <c r="I29" s="1314">
        <f t="shared" si="0"/>
        <v>95</v>
      </c>
      <c r="J29" s="1315">
        <f t="shared" si="0"/>
        <v>0</v>
      </c>
      <c r="K29" s="1320">
        <f t="shared" si="3"/>
        <v>0</v>
      </c>
    </row>
    <row r="30" spans="1:11">
      <c r="A30" s="1310" t="s">
        <v>1708</v>
      </c>
      <c r="B30" s="1311" t="s">
        <v>1709</v>
      </c>
      <c r="C30" s="1317">
        <v>111</v>
      </c>
      <c r="D30" s="1317"/>
      <c r="E30" s="1318">
        <f t="shared" si="1"/>
        <v>0</v>
      </c>
      <c r="F30" s="1319">
        <v>90</v>
      </c>
      <c r="G30" s="1319"/>
      <c r="H30" s="1318">
        <f t="shared" si="2"/>
        <v>0</v>
      </c>
      <c r="I30" s="1314">
        <f t="shared" si="0"/>
        <v>201</v>
      </c>
      <c r="J30" s="1315">
        <f t="shared" si="0"/>
        <v>0</v>
      </c>
      <c r="K30" s="1320">
        <f t="shared" si="3"/>
        <v>0</v>
      </c>
    </row>
    <row r="31" spans="1:11">
      <c r="A31" s="1310" t="s">
        <v>1710</v>
      </c>
      <c r="B31" s="1311" t="s">
        <v>1711</v>
      </c>
      <c r="C31" s="1317">
        <v>1</v>
      </c>
      <c r="D31" s="1317"/>
      <c r="E31" s="1318">
        <f t="shared" si="1"/>
        <v>0</v>
      </c>
      <c r="F31" s="1319"/>
      <c r="G31" s="1319"/>
      <c r="H31" s="1318" t="e">
        <f t="shared" si="2"/>
        <v>#DIV/0!</v>
      </c>
      <c r="I31" s="1314">
        <f t="shared" si="0"/>
        <v>1</v>
      </c>
      <c r="J31" s="1315">
        <f t="shared" si="0"/>
        <v>0</v>
      </c>
      <c r="K31" s="1320">
        <f t="shared" si="3"/>
        <v>0</v>
      </c>
    </row>
    <row r="32" spans="1:11" ht="25.5">
      <c r="A32" s="1310" t="s">
        <v>1712</v>
      </c>
      <c r="B32" s="1311" t="s">
        <v>1713</v>
      </c>
      <c r="C32" s="1317">
        <v>191</v>
      </c>
      <c r="D32" s="1317"/>
      <c r="E32" s="1318">
        <f t="shared" si="1"/>
        <v>0</v>
      </c>
      <c r="F32" s="1319">
        <v>88</v>
      </c>
      <c r="G32" s="1319"/>
      <c r="H32" s="1318">
        <f t="shared" si="2"/>
        <v>0</v>
      </c>
      <c r="I32" s="1314">
        <f t="shared" si="0"/>
        <v>279</v>
      </c>
      <c r="J32" s="1315">
        <f t="shared" si="0"/>
        <v>0</v>
      </c>
      <c r="K32" s="1320">
        <f t="shared" si="3"/>
        <v>0</v>
      </c>
    </row>
    <row r="33" spans="1:11" ht="25.5">
      <c r="A33" s="1310" t="s">
        <v>1714</v>
      </c>
      <c r="B33" s="1311" t="s">
        <v>1715</v>
      </c>
      <c r="C33" s="1317">
        <v>260</v>
      </c>
      <c r="D33" s="1317"/>
      <c r="E33" s="1318">
        <f t="shared" si="1"/>
        <v>0</v>
      </c>
      <c r="F33" s="1319">
        <v>111</v>
      </c>
      <c r="G33" s="1319"/>
      <c r="H33" s="1318">
        <f t="shared" si="2"/>
        <v>0</v>
      </c>
      <c r="I33" s="1314">
        <f t="shared" si="0"/>
        <v>371</v>
      </c>
      <c r="J33" s="1315">
        <f t="shared" si="0"/>
        <v>0</v>
      </c>
      <c r="K33" s="1320">
        <f t="shared" si="3"/>
        <v>0</v>
      </c>
    </row>
    <row r="34" spans="1:11">
      <c r="A34" s="1321" t="s">
        <v>1716</v>
      </c>
      <c r="B34" s="1322" t="s">
        <v>1717</v>
      </c>
      <c r="C34" s="1323"/>
      <c r="D34" s="1323"/>
      <c r="E34" s="1318" t="e">
        <f t="shared" si="1"/>
        <v>#DIV/0!</v>
      </c>
      <c r="F34" s="1324">
        <v>2</v>
      </c>
      <c r="G34" s="1324">
        <v>2</v>
      </c>
      <c r="H34" s="1318">
        <f t="shared" si="2"/>
        <v>100</v>
      </c>
      <c r="I34" s="1314">
        <f t="shared" si="0"/>
        <v>2</v>
      </c>
      <c r="J34" s="1315">
        <f t="shared" si="0"/>
        <v>2</v>
      </c>
      <c r="K34" s="1320">
        <f t="shared" si="3"/>
        <v>100</v>
      </c>
    </row>
    <row r="35" spans="1:11" ht="23.25" customHeight="1">
      <c r="A35" s="206" t="s">
        <v>3542</v>
      </c>
      <c r="B35" s="1322" t="s">
        <v>3543</v>
      </c>
      <c r="C35" s="1323">
        <v>23</v>
      </c>
      <c r="D35" s="1323">
        <v>23</v>
      </c>
      <c r="E35" s="1318">
        <f t="shared" si="1"/>
        <v>100</v>
      </c>
      <c r="F35" s="1324"/>
      <c r="G35" s="1324"/>
      <c r="H35" s="1318" t="e">
        <f t="shared" si="2"/>
        <v>#DIV/0!</v>
      </c>
      <c r="I35" s="1314">
        <f t="shared" si="0"/>
        <v>23</v>
      </c>
      <c r="J35" s="1315">
        <f t="shared" si="0"/>
        <v>23</v>
      </c>
      <c r="K35" s="1320">
        <f t="shared" si="3"/>
        <v>100</v>
      </c>
    </row>
    <row r="36" spans="1:11" ht="25.5">
      <c r="A36" s="1325" t="s">
        <v>5065</v>
      </c>
      <c r="B36" s="1322" t="s">
        <v>5066</v>
      </c>
      <c r="C36" s="1323"/>
      <c r="D36" s="1323">
        <v>5</v>
      </c>
      <c r="E36" s="1318" t="e">
        <f t="shared" si="1"/>
        <v>#DIV/0!</v>
      </c>
      <c r="F36" s="1324"/>
      <c r="G36" s="1324">
        <v>15</v>
      </c>
      <c r="H36" s="1318" t="e">
        <f t="shared" si="2"/>
        <v>#DIV/0!</v>
      </c>
      <c r="I36" s="1314">
        <f t="shared" si="0"/>
        <v>0</v>
      </c>
      <c r="J36" s="1315">
        <f t="shared" si="0"/>
        <v>20</v>
      </c>
      <c r="K36" s="1320" t="e">
        <f t="shared" si="3"/>
        <v>#DIV/0!</v>
      </c>
    </row>
    <row r="37" spans="1:11" ht="25.5">
      <c r="A37" s="1325" t="s">
        <v>5067</v>
      </c>
      <c r="B37" s="1322" t="s">
        <v>5068</v>
      </c>
      <c r="C37" s="1323"/>
      <c r="D37" s="1323">
        <v>1</v>
      </c>
      <c r="E37" s="1318" t="e">
        <f t="shared" si="1"/>
        <v>#DIV/0!</v>
      </c>
      <c r="F37" s="1324"/>
      <c r="G37" s="1324">
        <v>29</v>
      </c>
      <c r="H37" s="1318" t="e">
        <f t="shared" si="2"/>
        <v>#DIV/0!</v>
      </c>
      <c r="I37" s="1314">
        <f t="shared" si="0"/>
        <v>0</v>
      </c>
      <c r="J37" s="1315">
        <f t="shared" si="0"/>
        <v>30</v>
      </c>
      <c r="K37" s="1320" t="e">
        <f t="shared" si="3"/>
        <v>#DIV/0!</v>
      </c>
    </row>
    <row r="38" spans="1:11" ht="25.5">
      <c r="A38" s="1325" t="s">
        <v>5069</v>
      </c>
      <c r="B38" s="1322" t="s">
        <v>5070</v>
      </c>
      <c r="C38" s="1323"/>
      <c r="D38" s="1323">
        <v>1</v>
      </c>
      <c r="E38" s="1318" t="e">
        <f t="shared" si="1"/>
        <v>#DIV/0!</v>
      </c>
      <c r="F38" s="1324"/>
      <c r="G38" s="1324">
        <v>1</v>
      </c>
      <c r="H38" s="1318" t="e">
        <f t="shared" si="2"/>
        <v>#DIV/0!</v>
      </c>
      <c r="I38" s="1314">
        <f t="shared" si="0"/>
        <v>0</v>
      </c>
      <c r="J38" s="1315">
        <f t="shared" si="0"/>
        <v>2</v>
      </c>
      <c r="K38" s="1320" t="e">
        <f t="shared" si="3"/>
        <v>#DIV/0!</v>
      </c>
    </row>
    <row r="39" spans="1:11">
      <c r="A39" s="1325" t="s">
        <v>5071</v>
      </c>
      <c r="B39" s="1322" t="s">
        <v>5072</v>
      </c>
      <c r="C39" s="1323"/>
      <c r="D39" s="1323">
        <v>2</v>
      </c>
      <c r="E39" s="1318" t="e">
        <f t="shared" si="1"/>
        <v>#DIV/0!</v>
      </c>
      <c r="F39" s="1324"/>
      <c r="G39" s="1324"/>
      <c r="H39" s="1318" t="e">
        <f t="shared" si="2"/>
        <v>#DIV/0!</v>
      </c>
      <c r="I39" s="1314">
        <f t="shared" si="0"/>
        <v>0</v>
      </c>
      <c r="J39" s="1315">
        <f t="shared" si="0"/>
        <v>2</v>
      </c>
      <c r="K39" s="1320" t="e">
        <f t="shared" si="3"/>
        <v>#DIV/0!</v>
      </c>
    </row>
    <row r="40" spans="1:11">
      <c r="A40" s="1325" t="s">
        <v>5073</v>
      </c>
      <c r="B40" s="1322" t="s">
        <v>5074</v>
      </c>
      <c r="C40" s="1323"/>
      <c r="D40" s="1323">
        <v>4</v>
      </c>
      <c r="E40" s="1318" t="e">
        <f t="shared" si="1"/>
        <v>#DIV/0!</v>
      </c>
      <c r="F40" s="1324"/>
      <c r="G40" s="1324">
        <v>17</v>
      </c>
      <c r="H40" s="1318" t="e">
        <f t="shared" si="2"/>
        <v>#DIV/0!</v>
      </c>
      <c r="I40" s="1314">
        <f t="shared" si="0"/>
        <v>0</v>
      </c>
      <c r="J40" s="1315">
        <f t="shared" si="0"/>
        <v>21</v>
      </c>
      <c r="K40" s="1320" t="e">
        <f t="shared" si="3"/>
        <v>#DIV/0!</v>
      </c>
    </row>
    <row r="41" spans="1:11" ht="25.5">
      <c r="A41" s="1325" t="s">
        <v>5075</v>
      </c>
      <c r="B41" s="1322" t="s">
        <v>5076</v>
      </c>
      <c r="C41" s="1323"/>
      <c r="D41" s="1323">
        <v>4</v>
      </c>
      <c r="E41" s="1318" t="e">
        <f t="shared" si="1"/>
        <v>#DIV/0!</v>
      </c>
      <c r="F41" s="1324"/>
      <c r="G41" s="1324">
        <v>2</v>
      </c>
      <c r="H41" s="1318" t="e">
        <f t="shared" si="2"/>
        <v>#DIV/0!</v>
      </c>
      <c r="I41" s="1314">
        <f t="shared" si="0"/>
        <v>0</v>
      </c>
      <c r="J41" s="1315">
        <f t="shared" si="0"/>
        <v>6</v>
      </c>
      <c r="K41" s="1320" t="e">
        <f t="shared" si="3"/>
        <v>#DIV/0!</v>
      </c>
    </row>
    <row r="42" spans="1:11">
      <c r="A42" s="1325" t="s">
        <v>5077</v>
      </c>
      <c r="B42" s="1322" t="s">
        <v>5078</v>
      </c>
      <c r="C42" s="1323"/>
      <c r="D42" s="1323">
        <v>2</v>
      </c>
      <c r="E42" s="1318" t="e">
        <f t="shared" si="1"/>
        <v>#DIV/0!</v>
      </c>
      <c r="F42" s="1324"/>
      <c r="G42" s="1324">
        <v>1</v>
      </c>
      <c r="H42" s="1318" t="e">
        <f t="shared" si="2"/>
        <v>#DIV/0!</v>
      </c>
      <c r="I42" s="1314">
        <f t="shared" si="0"/>
        <v>0</v>
      </c>
      <c r="J42" s="1315">
        <f t="shared" si="0"/>
        <v>3</v>
      </c>
      <c r="K42" s="1320" t="e">
        <f t="shared" si="3"/>
        <v>#DIV/0!</v>
      </c>
    </row>
    <row r="43" spans="1:11">
      <c r="A43" s="1325" t="s">
        <v>5079</v>
      </c>
      <c r="B43" s="1322" t="s">
        <v>5080</v>
      </c>
      <c r="C43" s="1323"/>
      <c r="D43" s="1323">
        <v>26</v>
      </c>
      <c r="E43" s="1318" t="e">
        <f t="shared" si="1"/>
        <v>#DIV/0!</v>
      </c>
      <c r="F43" s="1324"/>
      <c r="G43" s="1324">
        <v>4</v>
      </c>
      <c r="H43" s="1318" t="e">
        <f t="shared" si="2"/>
        <v>#DIV/0!</v>
      </c>
      <c r="I43" s="1314">
        <f t="shared" si="0"/>
        <v>0</v>
      </c>
      <c r="J43" s="1315">
        <f t="shared" si="0"/>
        <v>30</v>
      </c>
      <c r="K43" s="1320" t="e">
        <f t="shared" si="3"/>
        <v>#DIV/0!</v>
      </c>
    </row>
    <row r="44" spans="1:11" ht="25.5">
      <c r="A44" s="1325" t="s">
        <v>5081</v>
      </c>
      <c r="B44" s="1322" t="s">
        <v>5082</v>
      </c>
      <c r="C44" s="1323"/>
      <c r="D44" s="1323"/>
      <c r="E44" s="1318" t="e">
        <f t="shared" si="1"/>
        <v>#DIV/0!</v>
      </c>
      <c r="F44" s="1324"/>
      <c r="G44" s="1324">
        <v>1</v>
      </c>
      <c r="H44" s="1318" t="e">
        <f t="shared" si="2"/>
        <v>#DIV/0!</v>
      </c>
      <c r="I44" s="1314">
        <f t="shared" si="0"/>
        <v>0</v>
      </c>
      <c r="J44" s="1315">
        <f t="shared" si="0"/>
        <v>1</v>
      </c>
      <c r="K44" s="1320" t="e">
        <f t="shared" si="3"/>
        <v>#DIV/0!</v>
      </c>
    </row>
    <row r="45" spans="1:11" ht="25.5">
      <c r="A45" s="1325" t="s">
        <v>5083</v>
      </c>
      <c r="B45" s="1322" t="s">
        <v>5084</v>
      </c>
      <c r="C45" s="1323"/>
      <c r="D45" s="1323"/>
      <c r="E45" s="1318" t="e">
        <f t="shared" si="1"/>
        <v>#DIV/0!</v>
      </c>
      <c r="F45" s="1324"/>
      <c r="G45" s="1324">
        <v>5</v>
      </c>
      <c r="H45" s="1318" t="e">
        <f t="shared" si="2"/>
        <v>#DIV/0!</v>
      </c>
      <c r="I45" s="1314">
        <f t="shared" si="0"/>
        <v>0</v>
      </c>
      <c r="J45" s="1315">
        <f t="shared" si="0"/>
        <v>5</v>
      </c>
      <c r="K45" s="1320" t="e">
        <f t="shared" si="3"/>
        <v>#DIV/0!</v>
      </c>
    </row>
    <row r="46" spans="1:11">
      <c r="A46" s="1325" t="s">
        <v>5085</v>
      </c>
      <c r="B46" s="1322" t="s">
        <v>5086</v>
      </c>
      <c r="C46" s="1323"/>
      <c r="D46" s="1323"/>
      <c r="E46" s="1318" t="e">
        <f t="shared" si="1"/>
        <v>#DIV/0!</v>
      </c>
      <c r="F46" s="1324"/>
      <c r="G46" s="1324">
        <v>1</v>
      </c>
      <c r="H46" s="1318" t="e">
        <f t="shared" si="2"/>
        <v>#DIV/0!</v>
      </c>
      <c r="I46" s="1314">
        <f t="shared" si="0"/>
        <v>0</v>
      </c>
      <c r="J46" s="1315">
        <f t="shared" si="0"/>
        <v>1</v>
      </c>
      <c r="K46" s="1320" t="e">
        <f t="shared" si="3"/>
        <v>#DIV/0!</v>
      </c>
    </row>
    <row r="47" spans="1:11">
      <c r="A47" s="1325" t="s">
        <v>5087</v>
      </c>
      <c r="B47" s="1322" t="s">
        <v>5088</v>
      </c>
      <c r="C47" s="1323"/>
      <c r="D47" s="1323"/>
      <c r="E47" s="1318" t="e">
        <f t="shared" si="1"/>
        <v>#DIV/0!</v>
      </c>
      <c r="F47" s="1324"/>
      <c r="G47" s="1324">
        <v>1</v>
      </c>
      <c r="H47" s="1318" t="e">
        <f t="shared" si="2"/>
        <v>#DIV/0!</v>
      </c>
      <c r="I47" s="1314">
        <f t="shared" si="0"/>
        <v>0</v>
      </c>
      <c r="J47" s="1315">
        <f t="shared" si="0"/>
        <v>1</v>
      </c>
      <c r="K47" s="1320" t="e">
        <f t="shared" si="3"/>
        <v>#DIV/0!</v>
      </c>
    </row>
    <row r="48" spans="1:11">
      <c r="A48" s="1325" t="s">
        <v>5089</v>
      </c>
      <c r="B48" s="1322" t="s">
        <v>5090</v>
      </c>
      <c r="C48" s="1323"/>
      <c r="D48" s="1323"/>
      <c r="E48" s="1318" t="e">
        <f t="shared" si="1"/>
        <v>#DIV/0!</v>
      </c>
      <c r="F48" s="1324"/>
      <c r="G48" s="1324">
        <v>1</v>
      </c>
      <c r="H48" s="1318" t="e">
        <f t="shared" si="2"/>
        <v>#DIV/0!</v>
      </c>
      <c r="I48" s="1314">
        <f t="shared" si="0"/>
        <v>0</v>
      </c>
      <c r="J48" s="1315">
        <f t="shared" si="0"/>
        <v>1</v>
      </c>
      <c r="K48" s="1320" t="e">
        <f t="shared" si="3"/>
        <v>#DIV/0!</v>
      </c>
    </row>
    <row r="49" spans="1:11" ht="25.5">
      <c r="A49" s="1325" t="s">
        <v>5091</v>
      </c>
      <c r="B49" s="1322" t="s">
        <v>5092</v>
      </c>
      <c r="C49" s="1323"/>
      <c r="D49" s="1323"/>
      <c r="E49" s="1318" t="e">
        <f t="shared" si="1"/>
        <v>#DIV/0!</v>
      </c>
      <c r="F49" s="1324"/>
      <c r="G49" s="1324">
        <v>1</v>
      </c>
      <c r="H49" s="1318" t="e">
        <f t="shared" si="2"/>
        <v>#DIV/0!</v>
      </c>
      <c r="I49" s="1314">
        <f t="shared" si="0"/>
        <v>0</v>
      </c>
      <c r="J49" s="1315">
        <f t="shared" si="0"/>
        <v>1</v>
      </c>
      <c r="K49" s="1320" t="e">
        <f t="shared" si="3"/>
        <v>#DIV/0!</v>
      </c>
    </row>
    <row r="50" spans="1:11" ht="25.5">
      <c r="A50" s="1325" t="s">
        <v>5093</v>
      </c>
      <c r="B50" s="1322" t="s">
        <v>5094</v>
      </c>
      <c r="C50" s="1323"/>
      <c r="D50" s="1323"/>
      <c r="E50" s="1318" t="e">
        <f t="shared" si="1"/>
        <v>#DIV/0!</v>
      </c>
      <c r="F50" s="1324"/>
      <c r="G50" s="1324">
        <v>2</v>
      </c>
      <c r="H50" s="1318" t="e">
        <f t="shared" si="2"/>
        <v>#DIV/0!</v>
      </c>
      <c r="I50" s="1314">
        <f t="shared" si="0"/>
        <v>0</v>
      </c>
      <c r="J50" s="1315">
        <f t="shared" si="0"/>
        <v>2</v>
      </c>
      <c r="K50" s="1320" t="e">
        <f t="shared" si="3"/>
        <v>#DIV/0!</v>
      </c>
    </row>
    <row r="51" spans="1:11">
      <c r="A51" s="1325"/>
      <c r="B51" s="1322"/>
      <c r="C51" s="1323"/>
      <c r="D51" s="1323"/>
      <c r="E51" s="1318" t="e">
        <f t="shared" si="1"/>
        <v>#DIV/0!</v>
      </c>
      <c r="F51" s="1324"/>
      <c r="G51" s="1324"/>
      <c r="H51" s="1318" t="e">
        <f t="shared" si="2"/>
        <v>#DIV/0!</v>
      </c>
      <c r="I51" s="1314">
        <f t="shared" si="0"/>
        <v>0</v>
      </c>
      <c r="J51" s="1315">
        <f t="shared" si="0"/>
        <v>0</v>
      </c>
      <c r="K51" s="1320" t="e">
        <f t="shared" si="3"/>
        <v>#DIV/0!</v>
      </c>
    </row>
    <row r="52" spans="1:11">
      <c r="A52" s="1325"/>
      <c r="B52" s="1326"/>
      <c r="C52" s="1323"/>
      <c r="D52" s="1323"/>
      <c r="E52" s="1318" t="e">
        <f t="shared" si="1"/>
        <v>#DIV/0!</v>
      </c>
      <c r="F52" s="1324"/>
      <c r="G52" s="1324"/>
      <c r="H52" s="1318" t="e">
        <f t="shared" si="2"/>
        <v>#DIV/0!</v>
      </c>
      <c r="I52" s="1314">
        <f t="shared" si="0"/>
        <v>0</v>
      </c>
      <c r="J52" s="1315">
        <f t="shared" si="0"/>
        <v>0</v>
      </c>
      <c r="K52" s="1320" t="e">
        <f t="shared" si="3"/>
        <v>#DIV/0!</v>
      </c>
    </row>
    <row r="53" spans="1:11">
      <c r="A53" s="1872" t="s">
        <v>4210</v>
      </c>
      <c r="B53" s="1873"/>
      <c r="C53" s="1327">
        <f>SUM(C13:C52)</f>
        <v>8125</v>
      </c>
      <c r="D53" s="1327">
        <f>SUM(D13:D52)</f>
        <v>3710</v>
      </c>
      <c r="E53" s="1328">
        <f t="shared" si="1"/>
        <v>45.661538461538456</v>
      </c>
      <c r="F53" s="1327">
        <f>SUM(F13:F52)</f>
        <v>18986</v>
      </c>
      <c r="G53" s="1327">
        <f>SUM(G13:G52)</f>
        <v>16789</v>
      </c>
      <c r="H53" s="1328">
        <f t="shared" si="2"/>
        <v>88.428315600969128</v>
      </c>
      <c r="I53" s="1314">
        <f>C53+F53</f>
        <v>27111</v>
      </c>
      <c r="J53" s="1315">
        <f>D53+G53</f>
        <v>20499</v>
      </c>
      <c r="K53" s="1320">
        <f t="shared" si="3"/>
        <v>75.611375456456784</v>
      </c>
    </row>
    <row r="54" spans="1:11">
      <c r="A54" s="1329" t="s">
        <v>4211</v>
      </c>
      <c r="B54" s="1330"/>
      <c r="C54" s="1331"/>
      <c r="D54" s="1331"/>
      <c r="E54" s="1318"/>
      <c r="F54" s="1331"/>
      <c r="G54" s="1331"/>
      <c r="H54" s="1318"/>
      <c r="I54" s="1314"/>
      <c r="J54" s="1315"/>
      <c r="K54" s="1320"/>
    </row>
    <row r="55" spans="1:11">
      <c r="A55" s="1325" t="s">
        <v>4212</v>
      </c>
      <c r="B55" s="1332" t="s">
        <v>4213</v>
      </c>
      <c r="C55" s="1333"/>
      <c r="D55" s="1333"/>
      <c r="E55" s="1318" t="e">
        <f t="shared" si="1"/>
        <v>#DIV/0!</v>
      </c>
      <c r="F55" s="1334"/>
      <c r="G55" s="1334"/>
      <c r="H55" s="1318" t="e">
        <f t="shared" si="2"/>
        <v>#DIV/0!</v>
      </c>
      <c r="I55" s="1314">
        <f t="shared" ref="I55:J69" si="4">C55+F55</f>
        <v>0</v>
      </c>
      <c r="J55" s="1315">
        <f t="shared" si="4"/>
        <v>0</v>
      </c>
      <c r="K55" s="1320" t="e">
        <f t="shared" si="3"/>
        <v>#DIV/0!</v>
      </c>
    </row>
    <row r="56" spans="1:11" ht="15" customHeight="1">
      <c r="A56" s="1325" t="s">
        <v>4214</v>
      </c>
      <c r="B56" s="1332" t="s">
        <v>4215</v>
      </c>
      <c r="C56" s="1333"/>
      <c r="D56" s="1333"/>
      <c r="E56" s="1318" t="e">
        <f t="shared" si="1"/>
        <v>#DIV/0!</v>
      </c>
      <c r="F56" s="1334"/>
      <c r="G56" s="1334"/>
      <c r="H56" s="1318" t="e">
        <f t="shared" si="2"/>
        <v>#DIV/0!</v>
      </c>
      <c r="I56" s="1314">
        <f t="shared" si="4"/>
        <v>0</v>
      </c>
      <c r="J56" s="1315">
        <f t="shared" si="4"/>
        <v>0</v>
      </c>
      <c r="K56" s="1320" t="e">
        <f t="shared" si="3"/>
        <v>#DIV/0!</v>
      </c>
    </row>
    <row r="57" spans="1:11" ht="15" customHeight="1">
      <c r="A57" s="1325" t="s">
        <v>4216</v>
      </c>
      <c r="B57" s="1332" t="s">
        <v>4217</v>
      </c>
      <c r="C57" s="1333"/>
      <c r="D57" s="1333"/>
      <c r="E57" s="1318" t="e">
        <f t="shared" si="1"/>
        <v>#DIV/0!</v>
      </c>
      <c r="F57" s="1334"/>
      <c r="G57" s="1334"/>
      <c r="H57" s="1318" t="e">
        <f t="shared" si="2"/>
        <v>#DIV/0!</v>
      </c>
      <c r="I57" s="1314">
        <f t="shared" si="4"/>
        <v>0</v>
      </c>
      <c r="J57" s="1315">
        <f t="shared" si="4"/>
        <v>0</v>
      </c>
      <c r="K57" s="1320" t="e">
        <f t="shared" si="3"/>
        <v>#DIV/0!</v>
      </c>
    </row>
    <row r="58" spans="1:11" ht="15" customHeight="1">
      <c r="A58" s="1325" t="s">
        <v>819</v>
      </c>
      <c r="B58" s="1332" t="s">
        <v>4218</v>
      </c>
      <c r="C58" s="1333"/>
      <c r="D58" s="1333"/>
      <c r="E58" s="1318" t="e">
        <f t="shared" si="1"/>
        <v>#DIV/0!</v>
      </c>
      <c r="F58" s="1334"/>
      <c r="G58" s="1334"/>
      <c r="H58" s="1318" t="e">
        <f t="shared" si="2"/>
        <v>#DIV/0!</v>
      </c>
      <c r="I58" s="1314">
        <f t="shared" si="4"/>
        <v>0</v>
      </c>
      <c r="J58" s="1315">
        <f t="shared" si="4"/>
        <v>0</v>
      </c>
      <c r="K58" s="1320" t="e">
        <f t="shared" si="3"/>
        <v>#DIV/0!</v>
      </c>
    </row>
    <row r="59" spans="1:11" ht="15" customHeight="1">
      <c r="A59" s="1325" t="s">
        <v>4219</v>
      </c>
      <c r="B59" s="1332" t="s">
        <v>4220</v>
      </c>
      <c r="C59" s="1333"/>
      <c r="D59" s="1333"/>
      <c r="E59" s="1318" t="e">
        <f t="shared" si="1"/>
        <v>#DIV/0!</v>
      </c>
      <c r="F59" s="1334"/>
      <c r="G59" s="1334"/>
      <c r="H59" s="1318" t="e">
        <f t="shared" si="2"/>
        <v>#DIV/0!</v>
      </c>
      <c r="I59" s="1314">
        <f t="shared" si="4"/>
        <v>0</v>
      </c>
      <c r="J59" s="1315">
        <f t="shared" si="4"/>
        <v>0</v>
      </c>
      <c r="K59" s="1320" t="e">
        <f t="shared" si="3"/>
        <v>#DIV/0!</v>
      </c>
    </row>
    <row r="60" spans="1:11" ht="15" customHeight="1">
      <c r="A60" s="1325" t="s">
        <v>4221</v>
      </c>
      <c r="B60" s="1332" t="s">
        <v>4222</v>
      </c>
      <c r="C60" s="1333"/>
      <c r="D60" s="1333"/>
      <c r="E60" s="1318" t="e">
        <f t="shared" si="1"/>
        <v>#DIV/0!</v>
      </c>
      <c r="F60" s="1334"/>
      <c r="G60" s="1334"/>
      <c r="H60" s="1318" t="e">
        <f t="shared" si="2"/>
        <v>#DIV/0!</v>
      </c>
      <c r="I60" s="1314">
        <f t="shared" si="4"/>
        <v>0</v>
      </c>
      <c r="J60" s="1315">
        <f t="shared" si="4"/>
        <v>0</v>
      </c>
      <c r="K60" s="1320" t="e">
        <f t="shared" si="3"/>
        <v>#DIV/0!</v>
      </c>
    </row>
    <row r="61" spans="1:11" ht="15" customHeight="1">
      <c r="A61" s="1325" t="s">
        <v>4223</v>
      </c>
      <c r="B61" s="1332" t="s">
        <v>4224</v>
      </c>
      <c r="C61" s="1333"/>
      <c r="D61" s="1333"/>
      <c r="E61" s="1318" t="e">
        <f t="shared" si="1"/>
        <v>#DIV/0!</v>
      </c>
      <c r="F61" s="1334"/>
      <c r="G61" s="1334"/>
      <c r="H61" s="1318" t="e">
        <f t="shared" si="2"/>
        <v>#DIV/0!</v>
      </c>
      <c r="I61" s="1314">
        <f t="shared" si="4"/>
        <v>0</v>
      </c>
      <c r="J61" s="1315">
        <f t="shared" si="4"/>
        <v>0</v>
      </c>
      <c r="K61" s="1320" t="e">
        <f t="shared" si="3"/>
        <v>#DIV/0!</v>
      </c>
    </row>
    <row r="62" spans="1:11" ht="15" customHeight="1">
      <c r="A62" s="1325" t="s">
        <v>4225</v>
      </c>
      <c r="B62" s="1332" t="s">
        <v>570</v>
      </c>
      <c r="C62" s="1333"/>
      <c r="D62" s="1333"/>
      <c r="E62" s="1318" t="e">
        <f t="shared" si="1"/>
        <v>#DIV/0!</v>
      </c>
      <c r="F62" s="1334"/>
      <c r="G62" s="1334"/>
      <c r="H62" s="1318" t="e">
        <f t="shared" si="2"/>
        <v>#DIV/0!</v>
      </c>
      <c r="I62" s="1314">
        <f t="shared" si="4"/>
        <v>0</v>
      </c>
      <c r="J62" s="1315">
        <f t="shared" si="4"/>
        <v>0</v>
      </c>
      <c r="K62" s="1320" t="e">
        <f t="shared" si="3"/>
        <v>#DIV/0!</v>
      </c>
    </row>
    <row r="63" spans="1:11" ht="15" customHeight="1">
      <c r="A63" s="1325" t="s">
        <v>571</v>
      </c>
      <c r="B63" s="1332" t="s">
        <v>572</v>
      </c>
      <c r="C63" s="1333"/>
      <c r="D63" s="1333"/>
      <c r="E63" s="1318" t="e">
        <f t="shared" si="1"/>
        <v>#DIV/0!</v>
      </c>
      <c r="F63" s="1334"/>
      <c r="G63" s="1334"/>
      <c r="H63" s="1318" t="e">
        <f t="shared" si="2"/>
        <v>#DIV/0!</v>
      </c>
      <c r="I63" s="1314">
        <f t="shared" si="4"/>
        <v>0</v>
      </c>
      <c r="J63" s="1315">
        <f t="shared" si="4"/>
        <v>0</v>
      </c>
      <c r="K63" s="1320" t="e">
        <f t="shared" si="3"/>
        <v>#DIV/0!</v>
      </c>
    </row>
    <row r="64" spans="1:11" ht="15" customHeight="1">
      <c r="A64" s="1325" t="s">
        <v>573</v>
      </c>
      <c r="B64" s="1332" t="s">
        <v>2990</v>
      </c>
      <c r="C64" s="1333"/>
      <c r="D64" s="1333"/>
      <c r="E64" s="1318" t="e">
        <f t="shared" si="1"/>
        <v>#DIV/0!</v>
      </c>
      <c r="F64" s="1334"/>
      <c r="G64" s="1334"/>
      <c r="H64" s="1318" t="e">
        <f t="shared" si="2"/>
        <v>#DIV/0!</v>
      </c>
      <c r="I64" s="1314">
        <f t="shared" si="4"/>
        <v>0</v>
      </c>
      <c r="J64" s="1315">
        <f t="shared" si="4"/>
        <v>0</v>
      </c>
      <c r="K64" s="1320" t="e">
        <f t="shared" si="3"/>
        <v>#DIV/0!</v>
      </c>
    </row>
    <row r="65" spans="1:11" ht="15" customHeight="1">
      <c r="A65" s="1325" t="s">
        <v>2991</v>
      </c>
      <c r="B65" s="1332" t="s">
        <v>2992</v>
      </c>
      <c r="C65" s="1333"/>
      <c r="D65" s="1333"/>
      <c r="E65" s="1318" t="e">
        <f t="shared" si="1"/>
        <v>#DIV/0!</v>
      </c>
      <c r="F65" s="1334"/>
      <c r="G65" s="1334"/>
      <c r="H65" s="1318" t="e">
        <f t="shared" si="2"/>
        <v>#DIV/0!</v>
      </c>
      <c r="I65" s="1314">
        <f t="shared" si="4"/>
        <v>0</v>
      </c>
      <c r="J65" s="1315">
        <f t="shared" si="4"/>
        <v>0</v>
      </c>
      <c r="K65" s="1320" t="e">
        <f t="shared" si="3"/>
        <v>#DIV/0!</v>
      </c>
    </row>
    <row r="66" spans="1:11" ht="15" customHeight="1">
      <c r="A66" s="1325" t="s">
        <v>2993</v>
      </c>
      <c r="B66" s="1332" t="s">
        <v>2994</v>
      </c>
      <c r="C66" s="1333"/>
      <c r="D66" s="1333"/>
      <c r="E66" s="1318" t="e">
        <f t="shared" si="1"/>
        <v>#DIV/0!</v>
      </c>
      <c r="F66" s="1334"/>
      <c r="G66" s="1334"/>
      <c r="H66" s="1318" t="e">
        <f t="shared" si="2"/>
        <v>#DIV/0!</v>
      </c>
      <c r="I66" s="1314">
        <f t="shared" si="4"/>
        <v>0</v>
      </c>
      <c r="J66" s="1315">
        <f t="shared" si="4"/>
        <v>0</v>
      </c>
      <c r="K66" s="1320" t="e">
        <f t="shared" si="3"/>
        <v>#DIV/0!</v>
      </c>
    </row>
    <row r="67" spans="1:11" ht="15" customHeight="1">
      <c r="A67" s="1325"/>
      <c r="B67" s="1335"/>
      <c r="C67" s="1336"/>
      <c r="D67" s="1336"/>
      <c r="E67" s="1318" t="e">
        <f t="shared" si="1"/>
        <v>#DIV/0!</v>
      </c>
      <c r="F67" s="1337"/>
      <c r="G67" s="1337"/>
      <c r="H67" s="1318" t="e">
        <f t="shared" si="2"/>
        <v>#DIV/0!</v>
      </c>
      <c r="I67" s="1314">
        <f t="shared" si="4"/>
        <v>0</v>
      </c>
      <c r="J67" s="1315">
        <f t="shared" si="4"/>
        <v>0</v>
      </c>
      <c r="K67" s="1320" t="e">
        <f t="shared" si="3"/>
        <v>#DIV/0!</v>
      </c>
    </row>
    <row r="68" spans="1:11">
      <c r="A68" s="1329" t="s">
        <v>2995</v>
      </c>
      <c r="B68" s="1338"/>
      <c r="C68" s="1339">
        <f>SUM(C55:C67)</f>
        <v>0</v>
      </c>
      <c r="D68" s="1339">
        <f>SUM(D55:D67)</f>
        <v>0</v>
      </c>
      <c r="E68" s="1328" t="e">
        <f t="shared" si="1"/>
        <v>#DIV/0!</v>
      </c>
      <c r="F68" s="1339">
        <f>SUM(F55:F67)</f>
        <v>0</v>
      </c>
      <c r="G68" s="1339">
        <f>SUM(G55:G67)</f>
        <v>0</v>
      </c>
      <c r="H68" s="1328" t="e">
        <f t="shared" si="2"/>
        <v>#DIV/0!</v>
      </c>
      <c r="I68" s="1314">
        <f t="shared" si="4"/>
        <v>0</v>
      </c>
      <c r="J68" s="1315">
        <f t="shared" si="4"/>
        <v>0</v>
      </c>
      <c r="K68" s="1320" t="e">
        <f t="shared" si="3"/>
        <v>#DIV/0!</v>
      </c>
    </row>
    <row r="69" spans="1:11" ht="18.75" customHeight="1">
      <c r="A69" s="1340" t="s">
        <v>2996</v>
      </c>
      <c r="B69" s="1326"/>
      <c r="C69" s="1341">
        <f>SUM(C53+C68)</f>
        <v>8125</v>
      </c>
      <c r="D69" s="1341">
        <f>SUM(D53+D68)</f>
        <v>3710</v>
      </c>
      <c r="E69" s="1328">
        <f t="shared" si="1"/>
        <v>45.661538461538456</v>
      </c>
      <c r="F69" s="1341">
        <f>SUM(F53+F68)</f>
        <v>18986</v>
      </c>
      <c r="G69" s="1341">
        <f>SUM(G53+G68)</f>
        <v>16789</v>
      </c>
      <c r="H69" s="1328">
        <f t="shared" si="2"/>
        <v>88.428315600969128</v>
      </c>
      <c r="I69" s="1342">
        <f t="shared" si="4"/>
        <v>27111</v>
      </c>
      <c r="J69" s="1343">
        <f t="shared" si="4"/>
        <v>20499</v>
      </c>
      <c r="K69" s="1320">
        <f t="shared" si="3"/>
        <v>75.611375456456784</v>
      </c>
    </row>
    <row r="70" spans="1:11" ht="28.5" customHeight="1">
      <c r="A70" s="1860" t="s">
        <v>2997</v>
      </c>
      <c r="B70" s="1860"/>
      <c r="C70" s="1860"/>
      <c r="D70" s="1860"/>
      <c r="E70" s="1860"/>
      <c r="F70" s="1860"/>
      <c r="G70" s="1860"/>
      <c r="H70" s="1860"/>
      <c r="I70" s="1860"/>
      <c r="J70" s="1860"/>
    </row>
    <row r="71" spans="1:11" ht="42" customHeight="1">
      <c r="A71" s="1860" t="s">
        <v>1955</v>
      </c>
      <c r="B71" s="1860"/>
      <c r="C71" s="1860"/>
      <c r="D71" s="1860"/>
      <c r="E71" s="1860"/>
      <c r="F71" s="1860"/>
      <c r="G71" s="1860"/>
      <c r="H71" s="1860"/>
      <c r="I71" s="1860"/>
      <c r="J71" s="1860"/>
    </row>
    <row r="72" spans="1:11">
      <c r="A72" s="222"/>
      <c r="B72" s="240"/>
      <c r="C72" s="240"/>
      <c r="D72" s="240"/>
      <c r="E72" s="240"/>
      <c r="F72" s="240"/>
      <c r="G72" s="240"/>
      <c r="H72" s="240"/>
      <c r="I72" s="240"/>
    </row>
    <row r="73" spans="1:11">
      <c r="A73" s="239"/>
      <c r="B73" s="240"/>
      <c r="C73" s="240"/>
      <c r="D73" s="240"/>
      <c r="E73" s="240"/>
      <c r="F73" s="240"/>
      <c r="G73" s="240"/>
      <c r="H73" s="240"/>
      <c r="I73" s="240"/>
    </row>
    <row r="74" spans="1:11">
      <c r="A74" s="239"/>
    </row>
  </sheetData>
  <mergeCells count="9">
    <mergeCell ref="A70:J70"/>
    <mergeCell ref="A71:J71"/>
    <mergeCell ref="C2:D2"/>
    <mergeCell ref="F7:H7"/>
    <mergeCell ref="I7:K7"/>
    <mergeCell ref="A7:A8"/>
    <mergeCell ref="B7:B8"/>
    <mergeCell ref="C7:E7"/>
    <mergeCell ref="A53:B53"/>
  </mergeCells>
  <phoneticPr fontId="94" type="noConversion"/>
  <pageMargins left="0.75" right="0.75" top="0.98" bottom="0.98" header="0.51" footer="0.51"/>
  <pageSetup paperSize="9" scale="56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O261"/>
  <sheetViews>
    <sheetView topLeftCell="A109" zoomScaleSheetLayoutView="100" workbookViewId="0">
      <selection activeCell="L179" sqref="L179"/>
    </sheetView>
  </sheetViews>
  <sheetFormatPr defaultColWidth="9.140625" defaultRowHeight="12.75"/>
  <cols>
    <col min="1" max="1" width="12.7109375" style="996" customWidth="1"/>
    <col min="2" max="2" width="47.5703125" style="996" customWidth="1"/>
    <col min="3" max="3" width="10" style="996" customWidth="1"/>
    <col min="4" max="4" width="9" style="996" customWidth="1"/>
    <col min="5" max="5" width="10.5703125" style="996" customWidth="1"/>
    <col min="6" max="6" width="8.7109375" style="996" customWidth="1"/>
    <col min="7" max="7" width="9.28515625" style="996" customWidth="1"/>
    <col min="8" max="8" width="10.5703125" style="996" customWidth="1"/>
    <col min="9" max="9" width="8.42578125" style="996" customWidth="1"/>
    <col min="10" max="10" width="9.7109375" style="996" customWidth="1"/>
    <col min="11" max="11" width="10.28515625" style="996" customWidth="1"/>
    <col min="12" max="16384" width="9.140625" style="996"/>
  </cols>
  <sheetData>
    <row r="1" spans="1:15" ht="15.75">
      <c r="A1" s="992"/>
      <c r="B1" s="993" t="s">
        <v>914</v>
      </c>
      <c r="C1" s="994" t="s">
        <v>691</v>
      </c>
      <c r="D1" s="995"/>
      <c r="E1" s="995"/>
      <c r="F1" s="995"/>
      <c r="G1" s="865"/>
      <c r="H1" s="865"/>
      <c r="I1" s="862"/>
    </row>
    <row r="2" spans="1:15" ht="14.25">
      <c r="A2" s="992"/>
      <c r="B2" s="993" t="s">
        <v>916</v>
      </c>
      <c r="C2" s="1924">
        <v>6113079</v>
      </c>
      <c r="D2" s="1925"/>
      <c r="E2" s="865"/>
      <c r="F2" s="865"/>
      <c r="G2" s="865"/>
      <c r="H2" s="865"/>
      <c r="I2" s="862"/>
    </row>
    <row r="3" spans="1:15">
      <c r="A3" s="992"/>
      <c r="B3" s="993"/>
      <c r="C3" s="997" t="s">
        <v>365</v>
      </c>
      <c r="D3" s="865"/>
      <c r="E3" s="865"/>
      <c r="F3" s="865"/>
      <c r="G3" s="865"/>
      <c r="H3" s="865"/>
      <c r="I3" s="862"/>
      <c r="K3" s="998"/>
    </row>
    <row r="4" spans="1:15" s="999" customFormat="1" ht="14.25">
      <c r="A4" s="992"/>
      <c r="B4" s="993" t="s">
        <v>918</v>
      </c>
      <c r="C4" s="868" t="s">
        <v>905</v>
      </c>
      <c r="D4" s="869"/>
      <c r="E4" s="869"/>
      <c r="F4" s="869"/>
      <c r="G4" s="869"/>
      <c r="H4" s="869"/>
      <c r="I4" s="870"/>
      <c r="K4" s="1000"/>
    </row>
    <row r="5" spans="1:15" ht="10.5" customHeight="1">
      <c r="A5" s="1001"/>
      <c r="B5" s="1002"/>
      <c r="F5" s="1002"/>
      <c r="G5" s="1003"/>
      <c r="H5" s="1003"/>
      <c r="I5" s="1003"/>
      <c r="J5" s="1003"/>
      <c r="K5" s="1003"/>
    </row>
    <row r="6" spans="1:15" ht="21" customHeight="1">
      <c r="A6" s="1938" t="s">
        <v>694</v>
      </c>
      <c r="B6" s="1800" t="s">
        <v>695</v>
      </c>
      <c r="C6" s="1802" t="s">
        <v>696</v>
      </c>
      <c r="D6" s="1803"/>
      <c r="E6" s="1804"/>
      <c r="F6" s="1802" t="s">
        <v>697</v>
      </c>
      <c r="G6" s="1803"/>
      <c r="H6" s="1804"/>
      <c r="I6" s="1796" t="s">
        <v>3906</v>
      </c>
      <c r="J6" s="1797"/>
      <c r="K6" s="1798"/>
    </row>
    <row r="7" spans="1:15" ht="54.75" customHeight="1" thickBot="1">
      <c r="A7" s="1939"/>
      <c r="B7" s="1801"/>
      <c r="C7" s="1004" t="s">
        <v>1382</v>
      </c>
      <c r="D7" s="1005" t="s">
        <v>372</v>
      </c>
      <c r="E7" s="1006" t="s">
        <v>3941</v>
      </c>
      <c r="F7" s="1004" t="s">
        <v>1382</v>
      </c>
      <c r="G7" s="1005" t="s">
        <v>372</v>
      </c>
      <c r="H7" s="1006" t="s">
        <v>3941</v>
      </c>
      <c r="I7" s="1007" t="s">
        <v>1382</v>
      </c>
      <c r="J7" s="1008" t="s">
        <v>372</v>
      </c>
      <c r="K7" s="1009" t="s">
        <v>3941</v>
      </c>
    </row>
    <row r="8" spans="1:15" s="1012" customFormat="1" ht="14.1" customHeight="1" thickTop="1">
      <c r="A8" s="1473" t="s">
        <v>7220</v>
      </c>
      <c r="B8" s="1474"/>
      <c r="C8" s="1010"/>
      <c r="D8" s="1010"/>
      <c r="E8" s="1010"/>
      <c r="F8" s="1010"/>
      <c r="G8" s="1010"/>
      <c r="H8" s="1010"/>
      <c r="I8" s="1010"/>
      <c r="J8" s="1010"/>
      <c r="K8" s="1011"/>
    </row>
    <row r="9" spans="1:15" s="1012" customFormat="1" ht="14.1" customHeight="1">
      <c r="A9" s="1013" t="s">
        <v>1718</v>
      </c>
      <c r="B9" s="1014"/>
      <c r="C9" s="1015">
        <v>16736</v>
      </c>
      <c r="D9" s="1015">
        <v>16683</v>
      </c>
      <c r="E9" s="1016">
        <f>SUM(D9/C9*100)</f>
        <v>99.683317399617593</v>
      </c>
      <c r="F9" s="1015">
        <v>3082</v>
      </c>
      <c r="G9" s="1015">
        <v>3492</v>
      </c>
      <c r="H9" s="1016">
        <f>SUM(G9/F9*100)</f>
        <v>113.30304996755353</v>
      </c>
      <c r="I9" s="1017">
        <f t="shared" ref="I9:J40" si="0">C9+F9</f>
        <v>19818</v>
      </c>
      <c r="J9" s="1018">
        <f t="shared" si="0"/>
        <v>20175</v>
      </c>
      <c r="K9" s="1016">
        <f>SUM(J9/I9*100)</f>
        <v>101.80139267332729</v>
      </c>
    </row>
    <row r="10" spans="1:15" s="1012" customFormat="1" ht="14.1" customHeight="1">
      <c r="A10" s="1019" t="s">
        <v>1719</v>
      </c>
      <c r="B10" s="1020"/>
      <c r="C10" s="1021">
        <f>SUM(C11:C57)</f>
        <v>18917</v>
      </c>
      <c r="D10" s="1021">
        <f>SUM(D11:D57)</f>
        <v>22422</v>
      </c>
      <c r="E10" s="1016">
        <f>SUM(D10/C10*100)</f>
        <v>118.52830787122694</v>
      </c>
      <c r="F10" s="1021">
        <f>SUM(F11:F57)</f>
        <v>3652</v>
      </c>
      <c r="G10" s="1021">
        <f>SUM(G11:G57)</f>
        <v>5656</v>
      </c>
      <c r="H10" s="1016">
        <f>SUM(G10/F10*100)</f>
        <v>154.87404162102959</v>
      </c>
      <c r="I10" s="1017">
        <f t="shared" si="0"/>
        <v>22569</v>
      </c>
      <c r="J10" s="1018">
        <f t="shared" si="0"/>
        <v>28078</v>
      </c>
      <c r="K10" s="1016">
        <f>SUM(J10/I10*100)</f>
        <v>124.40958837343258</v>
      </c>
      <c r="O10" s="1012">
        <v>8</v>
      </c>
    </row>
    <row r="11" spans="1:15" s="1012" customFormat="1" ht="14.1" customHeight="1">
      <c r="A11" s="1022" t="s">
        <v>1720</v>
      </c>
      <c r="B11" s="1023" t="s">
        <v>1721</v>
      </c>
      <c r="C11" s="1024">
        <v>148</v>
      </c>
      <c r="D11" s="1024">
        <v>122</v>
      </c>
      <c r="E11" s="1025">
        <f>SUM(D11/C11*100)</f>
        <v>82.432432432432435</v>
      </c>
      <c r="F11" s="1026">
        <v>2</v>
      </c>
      <c r="G11" s="1026">
        <v>6</v>
      </c>
      <c r="H11" s="1025">
        <f>SUM(G11/F11*100)</f>
        <v>300</v>
      </c>
      <c r="I11" s="1017">
        <f t="shared" si="0"/>
        <v>150</v>
      </c>
      <c r="J11" s="1018">
        <f t="shared" si="0"/>
        <v>128</v>
      </c>
      <c r="K11" s="1027">
        <f>SUM(J11/I11*100)</f>
        <v>85.333333333333343</v>
      </c>
    </row>
    <row r="12" spans="1:15" s="1012" customFormat="1" ht="14.1" customHeight="1">
      <c r="A12" s="1022" t="s">
        <v>1722</v>
      </c>
      <c r="B12" s="1023" t="s">
        <v>1723</v>
      </c>
      <c r="C12" s="1024">
        <v>301</v>
      </c>
      <c r="D12" s="1024">
        <v>233</v>
      </c>
      <c r="E12" s="1025">
        <f t="shared" ref="E12:E76" si="1">SUM(D12/C12*100)</f>
        <v>77.408637873754145</v>
      </c>
      <c r="F12" s="1026">
        <v>5</v>
      </c>
      <c r="G12" s="1026">
        <v>1</v>
      </c>
      <c r="H12" s="1025">
        <f t="shared" ref="H12:H57" si="2">SUM(G12/F12*100)</f>
        <v>20</v>
      </c>
      <c r="I12" s="1017">
        <f t="shared" si="0"/>
        <v>306</v>
      </c>
      <c r="J12" s="1018">
        <f t="shared" si="0"/>
        <v>234</v>
      </c>
      <c r="K12" s="1027">
        <f t="shared" ref="K12:K57" si="3">SUM(J12/I12*100)</f>
        <v>76.470588235294116</v>
      </c>
    </row>
    <row r="13" spans="1:15" s="1012" customFormat="1" ht="14.1" customHeight="1">
      <c r="A13" s="1022" t="s">
        <v>1724</v>
      </c>
      <c r="B13" s="1023" t="s">
        <v>1725</v>
      </c>
      <c r="C13" s="1024">
        <v>250</v>
      </c>
      <c r="D13" s="1024">
        <v>272</v>
      </c>
      <c r="E13" s="1025">
        <f t="shared" si="1"/>
        <v>108.80000000000001</v>
      </c>
      <c r="F13" s="1026">
        <v>2</v>
      </c>
      <c r="G13" s="1026">
        <v>5</v>
      </c>
      <c r="H13" s="1025">
        <f t="shared" si="2"/>
        <v>250</v>
      </c>
      <c r="I13" s="1017">
        <f t="shared" si="0"/>
        <v>252</v>
      </c>
      <c r="J13" s="1018">
        <f t="shared" si="0"/>
        <v>277</v>
      </c>
      <c r="K13" s="1027">
        <f t="shared" si="3"/>
        <v>109.92063492063492</v>
      </c>
    </row>
    <row r="14" spans="1:15" s="1012" customFormat="1" ht="14.1" customHeight="1">
      <c r="A14" s="1022" t="s">
        <v>1726</v>
      </c>
      <c r="B14" s="1023" t="s">
        <v>1727</v>
      </c>
      <c r="C14" s="1024">
        <v>589</v>
      </c>
      <c r="D14" s="1024">
        <v>424</v>
      </c>
      <c r="E14" s="1025">
        <f t="shared" si="1"/>
        <v>71.986417657045848</v>
      </c>
      <c r="F14" s="1026">
        <v>10</v>
      </c>
      <c r="G14" s="1026">
        <v>6</v>
      </c>
      <c r="H14" s="1025">
        <f t="shared" si="2"/>
        <v>60</v>
      </c>
      <c r="I14" s="1017">
        <f t="shared" si="0"/>
        <v>599</v>
      </c>
      <c r="J14" s="1018">
        <f t="shared" si="0"/>
        <v>430</v>
      </c>
      <c r="K14" s="1027">
        <f t="shared" si="3"/>
        <v>71.786310517529216</v>
      </c>
    </row>
    <row r="15" spans="1:15" s="1012" customFormat="1" ht="14.1" customHeight="1">
      <c r="A15" s="1022" t="s">
        <v>1728</v>
      </c>
      <c r="B15" s="1023" t="s">
        <v>1729</v>
      </c>
      <c r="C15" s="1024">
        <v>746</v>
      </c>
      <c r="D15" s="1024">
        <v>587</v>
      </c>
      <c r="E15" s="1025">
        <f t="shared" si="1"/>
        <v>78.68632707774799</v>
      </c>
      <c r="F15" s="1026">
        <v>15</v>
      </c>
      <c r="G15" s="1026">
        <v>7</v>
      </c>
      <c r="H15" s="1025">
        <f t="shared" si="2"/>
        <v>46.666666666666664</v>
      </c>
      <c r="I15" s="1017">
        <f t="shared" si="0"/>
        <v>761</v>
      </c>
      <c r="J15" s="1018">
        <f t="shared" si="0"/>
        <v>594</v>
      </c>
      <c r="K15" s="1027">
        <f t="shared" si="3"/>
        <v>78.055190538764791</v>
      </c>
    </row>
    <row r="16" spans="1:15" s="1012" customFormat="1" ht="14.1" customHeight="1">
      <c r="A16" s="1022" t="s">
        <v>1730</v>
      </c>
      <c r="B16" s="1023" t="s">
        <v>1731</v>
      </c>
      <c r="C16" s="1024">
        <v>62</v>
      </c>
      <c r="D16" s="1024">
        <v>23</v>
      </c>
      <c r="E16" s="1025">
        <f t="shared" si="1"/>
        <v>37.096774193548384</v>
      </c>
      <c r="F16" s="1026">
        <v>13</v>
      </c>
      <c r="G16" s="1026">
        <v>6</v>
      </c>
      <c r="H16" s="1025">
        <f t="shared" si="2"/>
        <v>46.153846153846153</v>
      </c>
      <c r="I16" s="1017">
        <f t="shared" si="0"/>
        <v>75</v>
      </c>
      <c r="J16" s="1018">
        <f t="shared" si="0"/>
        <v>29</v>
      </c>
      <c r="K16" s="1027">
        <f t="shared" si="3"/>
        <v>38.666666666666664</v>
      </c>
    </row>
    <row r="17" spans="1:11" s="1012" customFormat="1" ht="14.1" customHeight="1">
      <c r="A17" s="1022" t="s">
        <v>1732</v>
      </c>
      <c r="B17" s="1023" t="s">
        <v>1733</v>
      </c>
      <c r="C17" s="1024">
        <v>1007</v>
      </c>
      <c r="D17" s="1024">
        <v>679</v>
      </c>
      <c r="E17" s="1025">
        <f t="shared" si="1"/>
        <v>67.428003972194645</v>
      </c>
      <c r="F17" s="1026">
        <v>39</v>
      </c>
      <c r="G17" s="1026">
        <v>35</v>
      </c>
      <c r="H17" s="1025">
        <f t="shared" si="2"/>
        <v>89.743589743589752</v>
      </c>
      <c r="I17" s="1017">
        <f t="shared" si="0"/>
        <v>1046</v>
      </c>
      <c r="J17" s="1018">
        <f t="shared" si="0"/>
        <v>714</v>
      </c>
      <c r="K17" s="1027">
        <f t="shared" si="3"/>
        <v>68.26003824091778</v>
      </c>
    </row>
    <row r="18" spans="1:11" s="1012" customFormat="1" ht="14.1" customHeight="1">
      <c r="A18" s="1022" t="s">
        <v>1734</v>
      </c>
      <c r="B18" s="1023" t="s">
        <v>1735</v>
      </c>
      <c r="C18" s="1024">
        <v>284</v>
      </c>
      <c r="D18" s="1024">
        <v>245</v>
      </c>
      <c r="E18" s="1025">
        <f t="shared" si="1"/>
        <v>86.267605633802816</v>
      </c>
      <c r="F18" s="1026">
        <v>30</v>
      </c>
      <c r="G18" s="1026">
        <v>42</v>
      </c>
      <c r="H18" s="1025">
        <f t="shared" si="2"/>
        <v>140</v>
      </c>
      <c r="I18" s="1017">
        <f t="shared" si="0"/>
        <v>314</v>
      </c>
      <c r="J18" s="1018">
        <f t="shared" si="0"/>
        <v>287</v>
      </c>
      <c r="K18" s="1027">
        <f t="shared" si="3"/>
        <v>91.401273885350321</v>
      </c>
    </row>
    <row r="19" spans="1:11" s="1012" customFormat="1" ht="14.1" customHeight="1">
      <c r="A19" s="1022" t="s">
        <v>1736</v>
      </c>
      <c r="B19" s="1023" t="s">
        <v>1737</v>
      </c>
      <c r="C19" s="1024">
        <v>678</v>
      </c>
      <c r="D19" s="1024">
        <v>520</v>
      </c>
      <c r="E19" s="1025">
        <f t="shared" si="1"/>
        <v>76.69616519174042</v>
      </c>
      <c r="F19" s="1026">
        <v>16</v>
      </c>
      <c r="G19" s="1026">
        <v>16</v>
      </c>
      <c r="H19" s="1025">
        <f t="shared" si="2"/>
        <v>100</v>
      </c>
      <c r="I19" s="1017">
        <f t="shared" si="0"/>
        <v>694</v>
      </c>
      <c r="J19" s="1018">
        <f t="shared" si="0"/>
        <v>536</v>
      </c>
      <c r="K19" s="1027">
        <f t="shared" si="3"/>
        <v>77.233429394812674</v>
      </c>
    </row>
    <row r="20" spans="1:11" s="1012" customFormat="1" ht="14.1" customHeight="1">
      <c r="A20" s="1022" t="s">
        <v>1738</v>
      </c>
      <c r="B20" s="1023" t="s">
        <v>1739</v>
      </c>
      <c r="C20" s="1024">
        <v>597</v>
      </c>
      <c r="D20" s="1024">
        <v>459</v>
      </c>
      <c r="E20" s="1025">
        <f t="shared" si="1"/>
        <v>76.884422110552762</v>
      </c>
      <c r="F20" s="1026">
        <v>18</v>
      </c>
      <c r="G20" s="1026">
        <v>16</v>
      </c>
      <c r="H20" s="1025">
        <f t="shared" si="2"/>
        <v>88.888888888888886</v>
      </c>
      <c r="I20" s="1017">
        <f t="shared" si="0"/>
        <v>615</v>
      </c>
      <c r="J20" s="1018">
        <f t="shared" si="0"/>
        <v>475</v>
      </c>
      <c r="K20" s="1027">
        <f t="shared" si="3"/>
        <v>77.235772357723576</v>
      </c>
    </row>
    <row r="21" spans="1:11" s="1012" customFormat="1" ht="14.1" customHeight="1">
      <c r="A21" s="1022" t="s">
        <v>1740</v>
      </c>
      <c r="B21" s="1023" t="s">
        <v>1741</v>
      </c>
      <c r="C21" s="1024">
        <v>108</v>
      </c>
      <c r="D21" s="1024">
        <v>69</v>
      </c>
      <c r="E21" s="1025">
        <f t="shared" si="1"/>
        <v>63.888888888888886</v>
      </c>
      <c r="F21" s="1026">
        <v>5</v>
      </c>
      <c r="G21" s="1026"/>
      <c r="H21" s="1025">
        <f t="shared" si="2"/>
        <v>0</v>
      </c>
      <c r="I21" s="1017">
        <f t="shared" si="0"/>
        <v>113</v>
      </c>
      <c r="J21" s="1018">
        <f t="shared" si="0"/>
        <v>69</v>
      </c>
      <c r="K21" s="1027">
        <f t="shared" si="3"/>
        <v>61.06194690265486</v>
      </c>
    </row>
    <row r="22" spans="1:11" s="1012" customFormat="1" ht="14.1" customHeight="1">
      <c r="A22" s="1022" t="s">
        <v>1742</v>
      </c>
      <c r="B22" s="1023" t="s">
        <v>1743</v>
      </c>
      <c r="C22" s="1024">
        <v>614</v>
      </c>
      <c r="D22" s="1024">
        <v>482</v>
      </c>
      <c r="E22" s="1025">
        <f t="shared" si="1"/>
        <v>78.501628664495115</v>
      </c>
      <c r="F22" s="1026">
        <v>15</v>
      </c>
      <c r="G22" s="1026">
        <v>14</v>
      </c>
      <c r="H22" s="1025">
        <f t="shared" si="2"/>
        <v>93.333333333333329</v>
      </c>
      <c r="I22" s="1017">
        <f t="shared" si="0"/>
        <v>629</v>
      </c>
      <c r="J22" s="1018">
        <f t="shared" si="0"/>
        <v>496</v>
      </c>
      <c r="K22" s="1027">
        <f t="shared" si="3"/>
        <v>78.855325914149446</v>
      </c>
    </row>
    <row r="23" spans="1:11" s="1012" customFormat="1" ht="14.1" customHeight="1">
      <c r="A23" s="1022" t="s">
        <v>1744</v>
      </c>
      <c r="B23" s="1023" t="s">
        <v>1745</v>
      </c>
      <c r="C23" s="1024">
        <v>167</v>
      </c>
      <c r="D23" s="1024">
        <v>230</v>
      </c>
      <c r="E23" s="1025">
        <f t="shared" si="1"/>
        <v>137.7245508982036</v>
      </c>
      <c r="F23" s="1026">
        <v>157</v>
      </c>
      <c r="G23" s="1026">
        <v>103</v>
      </c>
      <c r="H23" s="1025">
        <f t="shared" si="2"/>
        <v>65.605095541401269</v>
      </c>
      <c r="I23" s="1017">
        <f t="shared" si="0"/>
        <v>324</v>
      </c>
      <c r="J23" s="1018">
        <f t="shared" si="0"/>
        <v>333</v>
      </c>
      <c r="K23" s="1027">
        <f t="shared" si="3"/>
        <v>102.77777777777777</v>
      </c>
    </row>
    <row r="24" spans="1:11" s="1012" customFormat="1" ht="14.1" customHeight="1">
      <c r="A24" s="1022" t="s">
        <v>1746</v>
      </c>
      <c r="B24" s="1023" t="s">
        <v>1747</v>
      </c>
      <c r="C24" s="1024">
        <v>1134</v>
      </c>
      <c r="D24" s="1024">
        <v>700</v>
      </c>
      <c r="E24" s="1025">
        <f t="shared" si="1"/>
        <v>61.728395061728392</v>
      </c>
      <c r="F24" s="1026">
        <v>68</v>
      </c>
      <c r="G24" s="1026">
        <v>52</v>
      </c>
      <c r="H24" s="1025">
        <f t="shared" si="2"/>
        <v>76.470588235294116</v>
      </c>
      <c r="I24" s="1017">
        <f t="shared" si="0"/>
        <v>1202</v>
      </c>
      <c r="J24" s="1018">
        <f t="shared" si="0"/>
        <v>752</v>
      </c>
      <c r="K24" s="1027">
        <f t="shared" si="3"/>
        <v>62.562396006655575</v>
      </c>
    </row>
    <row r="25" spans="1:11" s="1012" customFormat="1" ht="14.1" customHeight="1">
      <c r="A25" s="1022" t="s">
        <v>1748</v>
      </c>
      <c r="B25" s="1023" t="s">
        <v>1749</v>
      </c>
      <c r="C25" s="1024">
        <v>535</v>
      </c>
      <c r="D25" s="1024">
        <v>259</v>
      </c>
      <c r="E25" s="1025">
        <f t="shared" si="1"/>
        <v>48.411214953271028</v>
      </c>
      <c r="F25" s="1026">
        <v>13</v>
      </c>
      <c r="G25" s="1026">
        <v>15</v>
      </c>
      <c r="H25" s="1025">
        <f t="shared" si="2"/>
        <v>115.38461538461537</v>
      </c>
      <c r="I25" s="1017">
        <f t="shared" si="0"/>
        <v>548</v>
      </c>
      <c r="J25" s="1018">
        <f t="shared" si="0"/>
        <v>274</v>
      </c>
      <c r="K25" s="1027">
        <f t="shared" si="3"/>
        <v>50</v>
      </c>
    </row>
    <row r="26" spans="1:11" s="1012" customFormat="1" ht="14.1" customHeight="1">
      <c r="A26" s="1022" t="s">
        <v>1750</v>
      </c>
      <c r="B26" s="1023" t="s">
        <v>1751</v>
      </c>
      <c r="C26" s="1024">
        <v>221</v>
      </c>
      <c r="D26" s="1024">
        <v>88</v>
      </c>
      <c r="E26" s="1025">
        <f t="shared" si="1"/>
        <v>39.819004524886878</v>
      </c>
      <c r="F26" s="1026">
        <v>42</v>
      </c>
      <c r="G26" s="1026">
        <v>17</v>
      </c>
      <c r="H26" s="1025">
        <f t="shared" si="2"/>
        <v>40.476190476190474</v>
      </c>
      <c r="I26" s="1017">
        <f t="shared" si="0"/>
        <v>263</v>
      </c>
      <c r="J26" s="1018">
        <f t="shared" si="0"/>
        <v>105</v>
      </c>
      <c r="K26" s="1027">
        <f t="shared" si="3"/>
        <v>39.923954372623577</v>
      </c>
    </row>
    <row r="27" spans="1:11" s="1012" customFormat="1" ht="14.1" customHeight="1">
      <c r="A27" s="1022" t="s">
        <v>1752</v>
      </c>
      <c r="B27" s="1023" t="s">
        <v>1753</v>
      </c>
      <c r="C27" s="1024">
        <v>4</v>
      </c>
      <c r="D27" s="1024">
        <v>7</v>
      </c>
      <c r="E27" s="1025">
        <f t="shared" si="1"/>
        <v>175</v>
      </c>
      <c r="F27" s="1026">
        <v>13</v>
      </c>
      <c r="G27" s="1026">
        <v>10</v>
      </c>
      <c r="H27" s="1025">
        <f t="shared" si="2"/>
        <v>76.923076923076934</v>
      </c>
      <c r="I27" s="1017">
        <f t="shared" si="0"/>
        <v>17</v>
      </c>
      <c r="J27" s="1018">
        <f t="shared" si="0"/>
        <v>17</v>
      </c>
      <c r="K27" s="1027">
        <f t="shared" si="3"/>
        <v>100</v>
      </c>
    </row>
    <row r="28" spans="1:11" s="1012" customFormat="1" ht="14.1" customHeight="1">
      <c r="A28" s="1022" t="s">
        <v>1754</v>
      </c>
      <c r="B28" s="1023" t="s">
        <v>1755</v>
      </c>
      <c r="C28" s="1024">
        <v>14</v>
      </c>
      <c r="D28" s="1024">
        <v>19</v>
      </c>
      <c r="E28" s="1025">
        <f t="shared" si="1"/>
        <v>135.71428571428572</v>
      </c>
      <c r="F28" s="1026">
        <v>4</v>
      </c>
      <c r="G28" s="1026">
        <v>1</v>
      </c>
      <c r="H28" s="1025">
        <f t="shared" si="2"/>
        <v>25</v>
      </c>
      <c r="I28" s="1017">
        <f t="shared" si="0"/>
        <v>18</v>
      </c>
      <c r="J28" s="1018">
        <f t="shared" si="0"/>
        <v>20</v>
      </c>
      <c r="K28" s="1027">
        <f t="shared" si="3"/>
        <v>111.11111111111111</v>
      </c>
    </row>
    <row r="29" spans="1:11" s="1012" customFormat="1" ht="14.1" customHeight="1">
      <c r="A29" s="1022" t="s">
        <v>1756</v>
      </c>
      <c r="B29" s="1023" t="s">
        <v>1757</v>
      </c>
      <c r="C29" s="1024">
        <v>132</v>
      </c>
      <c r="D29" s="1024">
        <v>71</v>
      </c>
      <c r="E29" s="1025">
        <f t="shared" si="1"/>
        <v>53.787878787878782</v>
      </c>
      <c r="F29" s="1026">
        <v>1</v>
      </c>
      <c r="G29" s="1026">
        <v>1</v>
      </c>
      <c r="H29" s="1025">
        <f t="shared" si="2"/>
        <v>100</v>
      </c>
      <c r="I29" s="1017">
        <f t="shared" si="0"/>
        <v>133</v>
      </c>
      <c r="J29" s="1018">
        <f t="shared" si="0"/>
        <v>72</v>
      </c>
      <c r="K29" s="1027">
        <f t="shared" si="3"/>
        <v>54.13533834586466</v>
      </c>
    </row>
    <row r="30" spans="1:11" s="1012" customFormat="1" ht="14.1" customHeight="1">
      <c r="A30" s="1022" t="s">
        <v>1758</v>
      </c>
      <c r="B30" s="1023" t="s">
        <v>1759</v>
      </c>
      <c r="C30" s="1024">
        <v>9</v>
      </c>
      <c r="D30" s="1024">
        <v>3</v>
      </c>
      <c r="E30" s="1025">
        <f t="shared" si="1"/>
        <v>33.333333333333329</v>
      </c>
      <c r="F30" s="1026">
        <v>1</v>
      </c>
      <c r="G30" s="1026">
        <v>1</v>
      </c>
      <c r="H30" s="1025">
        <f t="shared" si="2"/>
        <v>100</v>
      </c>
      <c r="I30" s="1017">
        <f t="shared" si="0"/>
        <v>10</v>
      </c>
      <c r="J30" s="1018">
        <f t="shared" si="0"/>
        <v>4</v>
      </c>
      <c r="K30" s="1027">
        <f t="shared" si="3"/>
        <v>40</v>
      </c>
    </row>
    <row r="31" spans="1:11" s="1012" customFormat="1" ht="14.1" customHeight="1">
      <c r="A31" s="1022" t="s">
        <v>1760</v>
      </c>
      <c r="B31" s="1023" t="s">
        <v>1761</v>
      </c>
      <c r="C31" s="1024">
        <v>692</v>
      </c>
      <c r="D31" s="1024">
        <v>514</v>
      </c>
      <c r="E31" s="1025">
        <f t="shared" si="1"/>
        <v>74.27745664739885</v>
      </c>
      <c r="F31" s="1026">
        <v>73</v>
      </c>
      <c r="G31" s="1026">
        <v>47</v>
      </c>
      <c r="H31" s="1025">
        <f t="shared" si="2"/>
        <v>64.38356164383562</v>
      </c>
      <c r="I31" s="1017">
        <f t="shared" si="0"/>
        <v>765</v>
      </c>
      <c r="J31" s="1018">
        <f t="shared" si="0"/>
        <v>561</v>
      </c>
      <c r="K31" s="1027">
        <f t="shared" si="3"/>
        <v>73.333333333333329</v>
      </c>
    </row>
    <row r="32" spans="1:11" s="1012" customFormat="1" ht="14.1" customHeight="1">
      <c r="A32" s="1022" t="s">
        <v>1762</v>
      </c>
      <c r="B32" s="1023" t="s">
        <v>1763</v>
      </c>
      <c r="C32" s="1024">
        <v>245</v>
      </c>
      <c r="D32" s="1024">
        <v>144</v>
      </c>
      <c r="E32" s="1025">
        <f t="shared" si="1"/>
        <v>58.775510204081641</v>
      </c>
      <c r="F32" s="1026">
        <v>18</v>
      </c>
      <c r="G32" s="1026">
        <v>12</v>
      </c>
      <c r="H32" s="1025">
        <f t="shared" si="2"/>
        <v>66.666666666666657</v>
      </c>
      <c r="I32" s="1017">
        <f t="shared" si="0"/>
        <v>263</v>
      </c>
      <c r="J32" s="1018">
        <f t="shared" si="0"/>
        <v>156</v>
      </c>
      <c r="K32" s="1027">
        <f t="shared" si="3"/>
        <v>59.315589353612161</v>
      </c>
    </row>
    <row r="33" spans="1:11" s="1012" customFormat="1" ht="14.1" customHeight="1">
      <c r="A33" s="1022" t="s">
        <v>1764</v>
      </c>
      <c r="B33" s="1023" t="s">
        <v>2221</v>
      </c>
      <c r="C33" s="1024">
        <v>1217</v>
      </c>
      <c r="D33" s="1024">
        <v>834</v>
      </c>
      <c r="E33" s="1025">
        <f t="shared" si="1"/>
        <v>68.529170090386188</v>
      </c>
      <c r="F33" s="1026">
        <v>71</v>
      </c>
      <c r="G33" s="1026">
        <v>34</v>
      </c>
      <c r="H33" s="1025">
        <f t="shared" si="2"/>
        <v>47.887323943661968</v>
      </c>
      <c r="I33" s="1017">
        <f t="shared" si="0"/>
        <v>1288</v>
      </c>
      <c r="J33" s="1018">
        <f t="shared" si="0"/>
        <v>868</v>
      </c>
      <c r="K33" s="1027">
        <f t="shared" si="3"/>
        <v>67.391304347826093</v>
      </c>
    </row>
    <row r="34" spans="1:11" s="1012" customFormat="1" ht="14.1" customHeight="1">
      <c r="A34" s="1022" t="s">
        <v>2222</v>
      </c>
      <c r="B34" s="1023" t="s">
        <v>2223</v>
      </c>
      <c r="C34" s="1024">
        <v>4800</v>
      </c>
      <c r="D34" s="1024">
        <v>13335</v>
      </c>
      <c r="E34" s="1025">
        <f t="shared" si="1"/>
        <v>277.8125</v>
      </c>
      <c r="F34" s="1026">
        <v>1794</v>
      </c>
      <c r="G34" s="1026">
        <v>4889</v>
      </c>
      <c r="H34" s="1025">
        <f t="shared" si="2"/>
        <v>272.5195094760312</v>
      </c>
      <c r="I34" s="1017">
        <f t="shared" si="0"/>
        <v>6594</v>
      </c>
      <c r="J34" s="1018">
        <f t="shared" si="0"/>
        <v>18224</v>
      </c>
      <c r="K34" s="1027">
        <f t="shared" si="3"/>
        <v>276.37245981195025</v>
      </c>
    </row>
    <row r="35" spans="1:11" s="1012" customFormat="1" ht="14.1" customHeight="1">
      <c r="A35" s="1022" t="s">
        <v>2224</v>
      </c>
      <c r="B35" s="1023" t="s">
        <v>2225</v>
      </c>
      <c r="C35" s="1024">
        <v>1476</v>
      </c>
      <c r="D35" s="1024">
        <v>375</v>
      </c>
      <c r="E35" s="1025">
        <f t="shared" si="1"/>
        <v>25.406504065040654</v>
      </c>
      <c r="F35" s="1026">
        <v>663</v>
      </c>
      <c r="G35" s="1026">
        <v>55</v>
      </c>
      <c r="H35" s="1025">
        <f t="shared" si="2"/>
        <v>8.2956259426847652</v>
      </c>
      <c r="I35" s="1017">
        <f t="shared" si="0"/>
        <v>2139</v>
      </c>
      <c r="J35" s="1018">
        <f t="shared" si="0"/>
        <v>430</v>
      </c>
      <c r="K35" s="1027">
        <f t="shared" si="3"/>
        <v>20.1028517999065</v>
      </c>
    </row>
    <row r="36" spans="1:11" s="1012" customFormat="1" ht="14.1" customHeight="1">
      <c r="A36" s="1022" t="s">
        <v>2226</v>
      </c>
      <c r="B36" s="1023" t="s">
        <v>2227</v>
      </c>
      <c r="C36" s="1024">
        <v>30</v>
      </c>
      <c r="D36" s="1024">
        <v>17</v>
      </c>
      <c r="E36" s="1025">
        <f t="shared" si="1"/>
        <v>56.666666666666664</v>
      </c>
      <c r="F36" s="1026"/>
      <c r="G36" s="1026"/>
      <c r="H36" s="1025" t="e">
        <f t="shared" si="2"/>
        <v>#DIV/0!</v>
      </c>
      <c r="I36" s="1017">
        <f t="shared" si="0"/>
        <v>30</v>
      </c>
      <c r="J36" s="1018">
        <f t="shared" si="0"/>
        <v>17</v>
      </c>
      <c r="K36" s="1027">
        <f t="shared" si="3"/>
        <v>56.666666666666664</v>
      </c>
    </row>
    <row r="37" spans="1:11" s="1012" customFormat="1" ht="14.1" customHeight="1">
      <c r="A37" s="1022" t="s">
        <v>2228</v>
      </c>
      <c r="B37" s="1023" t="s">
        <v>2229</v>
      </c>
      <c r="C37" s="1024">
        <v>16</v>
      </c>
      <c r="D37" s="1024">
        <v>18</v>
      </c>
      <c r="E37" s="1025">
        <f t="shared" si="1"/>
        <v>112.5</v>
      </c>
      <c r="F37" s="1026"/>
      <c r="G37" s="1026">
        <v>1</v>
      </c>
      <c r="H37" s="1025" t="e">
        <f t="shared" si="2"/>
        <v>#DIV/0!</v>
      </c>
      <c r="I37" s="1017">
        <f t="shared" si="0"/>
        <v>16</v>
      </c>
      <c r="J37" s="1018">
        <f t="shared" si="0"/>
        <v>19</v>
      </c>
      <c r="K37" s="1027">
        <f t="shared" si="3"/>
        <v>118.75</v>
      </c>
    </row>
    <row r="38" spans="1:11" s="1012" customFormat="1" ht="14.1" customHeight="1">
      <c r="A38" s="1022" t="s">
        <v>2230</v>
      </c>
      <c r="B38" s="1023" t="s">
        <v>2231</v>
      </c>
      <c r="C38" s="1024">
        <v>556</v>
      </c>
      <c r="D38" s="1024">
        <v>429</v>
      </c>
      <c r="E38" s="1025">
        <f t="shared" si="1"/>
        <v>77.158273381294961</v>
      </c>
      <c r="F38" s="1026">
        <v>16</v>
      </c>
      <c r="G38" s="1026">
        <v>13</v>
      </c>
      <c r="H38" s="1025">
        <f t="shared" si="2"/>
        <v>81.25</v>
      </c>
      <c r="I38" s="1017">
        <f t="shared" si="0"/>
        <v>572</v>
      </c>
      <c r="J38" s="1018">
        <f t="shared" si="0"/>
        <v>442</v>
      </c>
      <c r="K38" s="1027">
        <f t="shared" si="3"/>
        <v>77.272727272727266</v>
      </c>
    </row>
    <row r="39" spans="1:11" s="1012" customFormat="1" ht="14.1" customHeight="1">
      <c r="A39" s="1022" t="s">
        <v>2232</v>
      </c>
      <c r="B39" s="1023" t="s">
        <v>2233</v>
      </c>
      <c r="C39" s="1024">
        <v>215</v>
      </c>
      <c r="D39" s="1024">
        <v>157</v>
      </c>
      <c r="E39" s="1025">
        <f t="shared" si="1"/>
        <v>73.023255813953497</v>
      </c>
      <c r="F39" s="1026">
        <v>33</v>
      </c>
      <c r="G39" s="1026">
        <v>7</v>
      </c>
      <c r="H39" s="1025">
        <f t="shared" si="2"/>
        <v>21.212121212121211</v>
      </c>
      <c r="I39" s="1017">
        <f t="shared" si="0"/>
        <v>248</v>
      </c>
      <c r="J39" s="1018">
        <f t="shared" si="0"/>
        <v>164</v>
      </c>
      <c r="K39" s="1027">
        <f t="shared" si="3"/>
        <v>66.129032258064512</v>
      </c>
    </row>
    <row r="40" spans="1:11" s="1012" customFormat="1" ht="14.1" customHeight="1">
      <c r="A40" s="1022" t="s">
        <v>2234</v>
      </c>
      <c r="B40" s="1023" t="s">
        <v>2235</v>
      </c>
      <c r="C40" s="1024">
        <v>40</v>
      </c>
      <c r="D40" s="1024">
        <v>4</v>
      </c>
      <c r="E40" s="1025">
        <f t="shared" si="1"/>
        <v>10</v>
      </c>
      <c r="F40" s="1026">
        <v>2</v>
      </c>
      <c r="G40" s="1026"/>
      <c r="H40" s="1025">
        <f t="shared" si="2"/>
        <v>0</v>
      </c>
      <c r="I40" s="1017">
        <f t="shared" si="0"/>
        <v>42</v>
      </c>
      <c r="J40" s="1018">
        <f t="shared" si="0"/>
        <v>4</v>
      </c>
      <c r="K40" s="1027">
        <f t="shared" si="3"/>
        <v>9.5238095238095237</v>
      </c>
    </row>
    <row r="41" spans="1:11" s="1012" customFormat="1" ht="14.1" customHeight="1">
      <c r="A41" s="1022" t="s">
        <v>4160</v>
      </c>
      <c r="B41" s="1023" t="s">
        <v>4161</v>
      </c>
      <c r="C41" s="1024">
        <v>3</v>
      </c>
      <c r="D41" s="1024"/>
      <c r="E41" s="1025">
        <f t="shared" si="1"/>
        <v>0</v>
      </c>
      <c r="F41" s="1026"/>
      <c r="G41" s="1026"/>
      <c r="H41" s="1025" t="e">
        <f t="shared" si="2"/>
        <v>#DIV/0!</v>
      </c>
      <c r="I41" s="1017">
        <f t="shared" ref="I41:J57" si="4">C41+F41</f>
        <v>3</v>
      </c>
      <c r="J41" s="1018">
        <f t="shared" si="4"/>
        <v>0</v>
      </c>
      <c r="K41" s="1027">
        <f t="shared" si="3"/>
        <v>0</v>
      </c>
    </row>
    <row r="42" spans="1:11" s="1012" customFormat="1" ht="14.1" customHeight="1">
      <c r="A42" s="1022" t="s">
        <v>4162</v>
      </c>
      <c r="B42" s="1023" t="s">
        <v>4163</v>
      </c>
      <c r="C42" s="1024">
        <v>2</v>
      </c>
      <c r="D42" s="1024">
        <v>1</v>
      </c>
      <c r="E42" s="1025">
        <f t="shared" si="1"/>
        <v>50</v>
      </c>
      <c r="F42" s="1026">
        <v>3</v>
      </c>
      <c r="G42" s="1026"/>
      <c r="H42" s="1025">
        <f t="shared" si="2"/>
        <v>0</v>
      </c>
      <c r="I42" s="1017">
        <f t="shared" si="4"/>
        <v>5</v>
      </c>
      <c r="J42" s="1018">
        <f t="shared" si="4"/>
        <v>1</v>
      </c>
      <c r="K42" s="1027">
        <f t="shared" si="3"/>
        <v>20</v>
      </c>
    </row>
    <row r="43" spans="1:11" s="1012" customFormat="1" ht="14.1" customHeight="1">
      <c r="A43" s="1022" t="s">
        <v>2236</v>
      </c>
      <c r="B43" s="1023" t="s">
        <v>2237</v>
      </c>
      <c r="C43" s="1024">
        <v>6</v>
      </c>
      <c r="D43" s="1024"/>
      <c r="E43" s="1025">
        <f t="shared" si="1"/>
        <v>0</v>
      </c>
      <c r="F43" s="1026"/>
      <c r="G43" s="1026">
        <v>2</v>
      </c>
      <c r="H43" s="1025" t="e">
        <f t="shared" si="2"/>
        <v>#DIV/0!</v>
      </c>
      <c r="I43" s="1017">
        <f t="shared" si="4"/>
        <v>6</v>
      </c>
      <c r="J43" s="1018">
        <f t="shared" si="4"/>
        <v>2</v>
      </c>
      <c r="K43" s="1027">
        <f t="shared" si="3"/>
        <v>33.333333333333329</v>
      </c>
    </row>
    <row r="44" spans="1:11" s="1012" customFormat="1" ht="14.1" customHeight="1">
      <c r="A44" s="1022" t="s">
        <v>2238</v>
      </c>
      <c r="B44" s="1023" t="s">
        <v>2239</v>
      </c>
      <c r="C44" s="1024">
        <v>1424</v>
      </c>
      <c r="D44" s="1024">
        <v>1036</v>
      </c>
      <c r="E44" s="1025">
        <f t="shared" si="1"/>
        <v>72.752808988764045</v>
      </c>
      <c r="F44" s="1026">
        <v>354</v>
      </c>
      <c r="G44" s="1026">
        <v>202</v>
      </c>
      <c r="H44" s="1025">
        <f t="shared" si="2"/>
        <v>57.062146892655363</v>
      </c>
      <c r="I44" s="1017">
        <f t="shared" si="4"/>
        <v>1778</v>
      </c>
      <c r="J44" s="1018">
        <f t="shared" si="4"/>
        <v>1238</v>
      </c>
      <c r="K44" s="1027">
        <f t="shared" si="3"/>
        <v>69.628796400449943</v>
      </c>
    </row>
    <row r="45" spans="1:11" s="1012" customFormat="1" ht="27" customHeight="1">
      <c r="A45" s="1022" t="s">
        <v>2240</v>
      </c>
      <c r="B45" s="1023" t="s">
        <v>2241</v>
      </c>
      <c r="C45" s="1024">
        <v>14</v>
      </c>
      <c r="D45" s="1024"/>
      <c r="E45" s="1025">
        <f t="shared" si="1"/>
        <v>0</v>
      </c>
      <c r="F45" s="1026">
        <v>24</v>
      </c>
      <c r="G45" s="1026"/>
      <c r="H45" s="1025">
        <f t="shared" si="2"/>
        <v>0</v>
      </c>
      <c r="I45" s="1017">
        <f t="shared" si="4"/>
        <v>38</v>
      </c>
      <c r="J45" s="1018">
        <f t="shared" si="4"/>
        <v>0</v>
      </c>
      <c r="K45" s="1027">
        <f t="shared" si="3"/>
        <v>0</v>
      </c>
    </row>
    <row r="46" spans="1:11" s="1012" customFormat="1" ht="23.25" customHeight="1">
      <c r="A46" s="1022" t="s">
        <v>2242</v>
      </c>
      <c r="B46" s="1023" t="s">
        <v>2243</v>
      </c>
      <c r="C46" s="1024">
        <v>7</v>
      </c>
      <c r="D46" s="1024">
        <v>4</v>
      </c>
      <c r="E46" s="1025">
        <f t="shared" si="1"/>
        <v>57.142857142857139</v>
      </c>
      <c r="F46" s="1026">
        <v>16</v>
      </c>
      <c r="G46" s="1026">
        <v>2</v>
      </c>
      <c r="H46" s="1025">
        <f t="shared" si="2"/>
        <v>12.5</v>
      </c>
      <c r="I46" s="1017">
        <f t="shared" si="4"/>
        <v>23</v>
      </c>
      <c r="J46" s="1018">
        <f t="shared" si="4"/>
        <v>6</v>
      </c>
      <c r="K46" s="1027">
        <f t="shared" si="3"/>
        <v>26.086956521739129</v>
      </c>
    </row>
    <row r="47" spans="1:11" s="1012" customFormat="1" ht="26.25" customHeight="1">
      <c r="A47" s="1022" t="s">
        <v>2244</v>
      </c>
      <c r="B47" s="1023" t="s">
        <v>2245</v>
      </c>
      <c r="C47" s="1024"/>
      <c r="D47" s="1024"/>
      <c r="E47" s="1025" t="e">
        <f t="shared" si="1"/>
        <v>#DIV/0!</v>
      </c>
      <c r="F47" s="1026">
        <v>2</v>
      </c>
      <c r="G47" s="1026"/>
      <c r="H47" s="1025">
        <f t="shared" si="2"/>
        <v>0</v>
      </c>
      <c r="I47" s="1017">
        <f t="shared" si="4"/>
        <v>2</v>
      </c>
      <c r="J47" s="1018">
        <f t="shared" si="4"/>
        <v>0</v>
      </c>
      <c r="K47" s="1027">
        <f t="shared" si="3"/>
        <v>0</v>
      </c>
    </row>
    <row r="48" spans="1:11" s="1012" customFormat="1" ht="14.1" customHeight="1">
      <c r="A48" s="1022" t="s">
        <v>2246</v>
      </c>
      <c r="B48" s="1023" t="s">
        <v>2247</v>
      </c>
      <c r="C48" s="1024"/>
      <c r="D48" s="1024"/>
      <c r="E48" s="1025" t="e">
        <f t="shared" si="1"/>
        <v>#DIV/0!</v>
      </c>
      <c r="F48" s="1026">
        <v>3</v>
      </c>
      <c r="G48" s="1026">
        <v>1</v>
      </c>
      <c r="H48" s="1025">
        <f t="shared" si="2"/>
        <v>33.333333333333329</v>
      </c>
      <c r="I48" s="1017">
        <f t="shared" si="4"/>
        <v>3</v>
      </c>
      <c r="J48" s="1018">
        <f t="shared" si="4"/>
        <v>1</v>
      </c>
      <c r="K48" s="1027">
        <f t="shared" si="3"/>
        <v>33.333333333333329</v>
      </c>
    </row>
    <row r="49" spans="1:11" s="1012" customFormat="1" ht="14.1" customHeight="1">
      <c r="A49" s="1022" t="s">
        <v>2248</v>
      </c>
      <c r="B49" s="1023" t="s">
        <v>2249</v>
      </c>
      <c r="C49" s="1024"/>
      <c r="D49" s="1024">
        <v>1</v>
      </c>
      <c r="E49" s="1025" t="e">
        <f t="shared" si="1"/>
        <v>#DIV/0!</v>
      </c>
      <c r="F49" s="1026">
        <v>1</v>
      </c>
      <c r="G49" s="1026">
        <v>7</v>
      </c>
      <c r="H49" s="1025">
        <f t="shared" si="2"/>
        <v>700</v>
      </c>
      <c r="I49" s="1017">
        <f t="shared" si="4"/>
        <v>1</v>
      </c>
      <c r="J49" s="1018">
        <f t="shared" si="4"/>
        <v>8</v>
      </c>
      <c r="K49" s="1027">
        <f t="shared" si="3"/>
        <v>800</v>
      </c>
    </row>
    <row r="50" spans="1:11" s="1012" customFormat="1" ht="14.1" customHeight="1">
      <c r="A50" s="1022" t="s">
        <v>2250</v>
      </c>
      <c r="B50" s="1023" t="s">
        <v>2251</v>
      </c>
      <c r="C50" s="1024">
        <v>280</v>
      </c>
      <c r="D50" s="1024">
        <v>1</v>
      </c>
      <c r="E50" s="1025">
        <f t="shared" si="1"/>
        <v>0.35714285714285715</v>
      </c>
      <c r="F50" s="1026">
        <v>6</v>
      </c>
      <c r="G50" s="1026"/>
      <c r="H50" s="1025">
        <f t="shared" si="2"/>
        <v>0</v>
      </c>
      <c r="I50" s="1017">
        <f t="shared" si="4"/>
        <v>286</v>
      </c>
      <c r="J50" s="1018">
        <f t="shared" si="4"/>
        <v>1</v>
      </c>
      <c r="K50" s="1027">
        <f t="shared" si="3"/>
        <v>0.34965034965034963</v>
      </c>
    </row>
    <row r="51" spans="1:11" s="1012" customFormat="1" ht="14.1" customHeight="1">
      <c r="A51" s="1022" t="s">
        <v>1850</v>
      </c>
      <c r="B51" s="1028" t="s">
        <v>1851</v>
      </c>
      <c r="C51" s="1024"/>
      <c r="D51" s="1024">
        <v>1</v>
      </c>
      <c r="E51" s="1025" t="e">
        <f t="shared" si="1"/>
        <v>#DIV/0!</v>
      </c>
      <c r="F51" s="1026">
        <v>6</v>
      </c>
      <c r="G51" s="1026">
        <v>5</v>
      </c>
      <c r="H51" s="1025">
        <f t="shared" si="2"/>
        <v>83.333333333333343</v>
      </c>
      <c r="I51" s="1017">
        <f t="shared" si="4"/>
        <v>6</v>
      </c>
      <c r="J51" s="1018">
        <f t="shared" si="4"/>
        <v>6</v>
      </c>
      <c r="K51" s="1027">
        <f t="shared" si="3"/>
        <v>100</v>
      </c>
    </row>
    <row r="52" spans="1:11" s="1012" customFormat="1" ht="24" customHeight="1">
      <c r="A52" s="1022" t="s">
        <v>2253</v>
      </c>
      <c r="B52" s="1029" t="s">
        <v>2254</v>
      </c>
      <c r="C52" s="1024">
        <v>290</v>
      </c>
      <c r="D52" s="1024">
        <v>59</v>
      </c>
      <c r="E52" s="1025">
        <f t="shared" si="1"/>
        <v>20.344827586206897</v>
      </c>
      <c r="F52" s="1026">
        <v>93</v>
      </c>
      <c r="G52" s="1026">
        <v>25</v>
      </c>
      <c r="H52" s="1025">
        <f t="shared" si="2"/>
        <v>26.881720430107524</v>
      </c>
      <c r="I52" s="1017">
        <f t="shared" si="4"/>
        <v>383</v>
      </c>
      <c r="J52" s="1018">
        <f t="shared" si="4"/>
        <v>84</v>
      </c>
      <c r="K52" s="1027">
        <f t="shared" si="3"/>
        <v>21.932114882506529</v>
      </c>
    </row>
    <row r="53" spans="1:11" s="1012" customFormat="1" ht="24" customHeight="1">
      <c r="A53" s="1022" t="s">
        <v>2255</v>
      </c>
      <c r="B53" s="1029" t="s">
        <v>2256</v>
      </c>
      <c r="C53" s="1026"/>
      <c r="D53" s="1026"/>
      <c r="E53" s="1025" t="e">
        <f t="shared" si="1"/>
        <v>#DIV/0!</v>
      </c>
      <c r="F53" s="1026">
        <v>2</v>
      </c>
      <c r="G53" s="1026"/>
      <c r="H53" s="1025">
        <f t="shared" si="2"/>
        <v>0</v>
      </c>
      <c r="I53" s="1017">
        <f t="shared" si="4"/>
        <v>2</v>
      </c>
      <c r="J53" s="1018">
        <f t="shared" si="4"/>
        <v>0</v>
      </c>
      <c r="K53" s="1027">
        <f t="shared" si="3"/>
        <v>0</v>
      </c>
    </row>
    <row r="54" spans="1:11" s="1012" customFormat="1" ht="24" customHeight="1">
      <c r="A54" s="1022" t="s">
        <v>1126</v>
      </c>
      <c r="B54" s="1029" t="s">
        <v>1127</v>
      </c>
      <c r="C54" s="1026">
        <v>3</v>
      </c>
      <c r="D54" s="1026"/>
      <c r="E54" s="1025">
        <f t="shared" si="1"/>
        <v>0</v>
      </c>
      <c r="F54" s="1026">
        <v>2</v>
      </c>
      <c r="G54" s="1026"/>
      <c r="H54" s="1025">
        <f t="shared" si="2"/>
        <v>0</v>
      </c>
      <c r="I54" s="1017">
        <f t="shared" si="4"/>
        <v>5</v>
      </c>
      <c r="J54" s="1018">
        <f t="shared" si="4"/>
        <v>0</v>
      </c>
      <c r="K54" s="1027">
        <f t="shared" si="3"/>
        <v>0</v>
      </c>
    </row>
    <row r="55" spans="1:11" s="1012" customFormat="1" ht="24" customHeight="1">
      <c r="A55" s="1022" t="s">
        <v>1128</v>
      </c>
      <c r="B55" s="1029" t="s">
        <v>1129</v>
      </c>
      <c r="C55" s="1026">
        <v>1</v>
      </c>
      <c r="D55" s="1026"/>
      <c r="E55" s="1025">
        <f t="shared" si="1"/>
        <v>0</v>
      </c>
      <c r="F55" s="1026"/>
      <c r="G55" s="1026"/>
      <c r="H55" s="1025" t="e">
        <f t="shared" si="2"/>
        <v>#DIV/0!</v>
      </c>
      <c r="I55" s="1017">
        <f t="shared" si="4"/>
        <v>1</v>
      </c>
      <c r="J55" s="1018">
        <f t="shared" si="4"/>
        <v>0</v>
      </c>
      <c r="K55" s="1027">
        <f t="shared" si="3"/>
        <v>0</v>
      </c>
    </row>
    <row r="56" spans="1:11" s="1012" customFormat="1" ht="24" customHeight="1">
      <c r="A56" s="1022" t="s">
        <v>1164</v>
      </c>
      <c r="B56" s="1029" t="s">
        <v>1165</v>
      </c>
      <c r="C56" s="1026"/>
      <c r="D56" s="1026"/>
      <c r="E56" s="1025" t="e">
        <f t="shared" si="1"/>
        <v>#DIV/0!</v>
      </c>
      <c r="F56" s="1026">
        <v>1</v>
      </c>
      <c r="G56" s="1026"/>
      <c r="H56" s="1025">
        <f t="shared" si="2"/>
        <v>0</v>
      </c>
      <c r="I56" s="1017">
        <f t="shared" si="4"/>
        <v>1</v>
      </c>
      <c r="J56" s="1018">
        <f t="shared" si="4"/>
        <v>0</v>
      </c>
      <c r="K56" s="1027">
        <f t="shared" si="3"/>
        <v>0</v>
      </c>
    </row>
    <row r="57" spans="1:11" s="1012" customFormat="1" ht="30.75" customHeight="1">
      <c r="A57" s="1022"/>
      <c r="B57" s="1029"/>
      <c r="C57" s="1026"/>
      <c r="D57" s="1026"/>
      <c r="E57" s="1025" t="e">
        <f t="shared" si="1"/>
        <v>#DIV/0!</v>
      </c>
      <c r="F57" s="1026"/>
      <c r="G57" s="1026"/>
      <c r="H57" s="1025" t="e">
        <f t="shared" si="2"/>
        <v>#DIV/0!</v>
      </c>
      <c r="I57" s="1017">
        <f t="shared" si="4"/>
        <v>0</v>
      </c>
      <c r="J57" s="1018">
        <f t="shared" si="4"/>
        <v>0</v>
      </c>
      <c r="K57" s="1027" t="e">
        <f t="shared" si="3"/>
        <v>#DIV/0!</v>
      </c>
    </row>
    <row r="58" spans="1:11" s="1012" customFormat="1" ht="14.1" customHeight="1">
      <c r="A58" s="1030" t="s">
        <v>2257</v>
      </c>
      <c r="B58" s="1031"/>
      <c r="C58" s="1936"/>
      <c r="D58" s="1937"/>
      <c r="E58" s="1937"/>
      <c r="F58" s="1937"/>
      <c r="G58" s="1937"/>
      <c r="H58" s="1937"/>
      <c r="I58" s="1937"/>
      <c r="J58" s="1937"/>
      <c r="K58" s="1011"/>
    </row>
    <row r="59" spans="1:11" s="1012" customFormat="1" ht="14.1" customHeight="1">
      <c r="A59" s="1030" t="s">
        <v>2258</v>
      </c>
      <c r="B59" s="1032"/>
      <c r="C59" s="1033">
        <v>103</v>
      </c>
      <c r="D59" s="1033">
        <v>80</v>
      </c>
      <c r="E59" s="1034">
        <f t="shared" si="1"/>
        <v>77.669902912621353</v>
      </c>
      <c r="F59" s="1033">
        <v>420</v>
      </c>
      <c r="G59" s="1033">
        <v>76</v>
      </c>
      <c r="H59" s="1034">
        <f t="shared" ref="H59:H110" si="5">SUM(G59/F59*100)</f>
        <v>18.095238095238095</v>
      </c>
      <c r="I59" s="1035">
        <f t="shared" ref="I59:J86" si="6">C59+F59</f>
        <v>523</v>
      </c>
      <c r="J59" s="1018">
        <f t="shared" si="6"/>
        <v>156</v>
      </c>
      <c r="K59" s="1027">
        <f t="shared" ref="K59:K106" si="7">SUM(J59/I59*100)</f>
        <v>29.827915869980881</v>
      </c>
    </row>
    <row r="60" spans="1:11" s="1012" customFormat="1" ht="14.1" customHeight="1">
      <c r="A60" s="1036" t="s">
        <v>2259</v>
      </c>
      <c r="B60" s="1037"/>
      <c r="C60" s="1021">
        <f>SUM(C61:C118)</f>
        <v>103</v>
      </c>
      <c r="D60" s="1021">
        <f>SUM(D61:D118)</f>
        <v>352</v>
      </c>
      <c r="E60" s="1034">
        <f t="shared" si="1"/>
        <v>341.74757281553394</v>
      </c>
      <c r="F60" s="1021">
        <f>SUM(F61:F118)</f>
        <v>431</v>
      </c>
      <c r="G60" s="1021">
        <f>SUM(G61:G118)</f>
        <v>222</v>
      </c>
      <c r="H60" s="1034">
        <f t="shared" si="5"/>
        <v>51.508120649651964</v>
      </c>
      <c r="I60" s="1017">
        <f t="shared" si="6"/>
        <v>534</v>
      </c>
      <c r="J60" s="1018">
        <f t="shared" si="6"/>
        <v>574</v>
      </c>
      <c r="K60" s="1027">
        <f t="shared" si="7"/>
        <v>107.49063670411985</v>
      </c>
    </row>
    <row r="61" spans="1:11" s="1012" customFormat="1" ht="14.1" customHeight="1">
      <c r="A61" s="1038" t="s">
        <v>2784</v>
      </c>
      <c r="B61" s="1029" t="s">
        <v>2252</v>
      </c>
      <c r="C61" s="1024">
        <v>2</v>
      </c>
      <c r="D61" s="1024">
        <v>42</v>
      </c>
      <c r="E61" s="1025">
        <f t="shared" si="1"/>
        <v>2100</v>
      </c>
      <c r="F61" s="1026"/>
      <c r="G61" s="1026">
        <v>50</v>
      </c>
      <c r="H61" s="1025" t="e">
        <f t="shared" si="5"/>
        <v>#DIV/0!</v>
      </c>
      <c r="I61" s="1017">
        <f t="shared" si="6"/>
        <v>2</v>
      </c>
      <c r="J61" s="1018">
        <f t="shared" si="6"/>
        <v>92</v>
      </c>
      <c r="K61" s="1027">
        <f t="shared" si="7"/>
        <v>4600</v>
      </c>
    </row>
    <row r="62" spans="1:11" s="1012" customFormat="1" ht="14.1" customHeight="1">
      <c r="A62" s="1022" t="s">
        <v>2260</v>
      </c>
      <c r="B62" s="1029" t="s">
        <v>2261</v>
      </c>
      <c r="C62" s="1024">
        <v>1</v>
      </c>
      <c r="D62" s="1024">
        <v>1</v>
      </c>
      <c r="E62" s="1025">
        <f t="shared" si="1"/>
        <v>100</v>
      </c>
      <c r="F62" s="1026">
        <v>1</v>
      </c>
      <c r="G62" s="1026"/>
      <c r="H62" s="1025">
        <f t="shared" si="5"/>
        <v>0</v>
      </c>
      <c r="I62" s="1017">
        <f t="shared" si="6"/>
        <v>2</v>
      </c>
      <c r="J62" s="1018">
        <f t="shared" si="6"/>
        <v>1</v>
      </c>
      <c r="K62" s="1027">
        <f t="shared" si="7"/>
        <v>50</v>
      </c>
    </row>
    <row r="63" spans="1:11" s="1012" customFormat="1" ht="14.1" customHeight="1">
      <c r="A63" s="1022" t="s">
        <v>807</v>
      </c>
      <c r="B63" s="1029" t="s">
        <v>808</v>
      </c>
      <c r="C63" s="1024">
        <v>22</v>
      </c>
      <c r="D63" s="1024"/>
      <c r="E63" s="1025">
        <f t="shared" si="1"/>
        <v>0</v>
      </c>
      <c r="F63" s="1026">
        <v>130</v>
      </c>
      <c r="G63" s="1026">
        <v>3</v>
      </c>
      <c r="H63" s="1025">
        <f t="shared" si="5"/>
        <v>2.3076923076923079</v>
      </c>
      <c r="I63" s="1017">
        <f t="shared" si="6"/>
        <v>152</v>
      </c>
      <c r="J63" s="1018">
        <f t="shared" si="6"/>
        <v>3</v>
      </c>
      <c r="K63" s="1027">
        <f t="shared" si="7"/>
        <v>1.9736842105263157</v>
      </c>
    </row>
    <row r="64" spans="1:11" s="1012" customFormat="1" ht="14.1" customHeight="1">
      <c r="A64" s="1022" t="s">
        <v>4501</v>
      </c>
      <c r="B64" s="1029" t="s">
        <v>2262</v>
      </c>
      <c r="C64" s="1024"/>
      <c r="D64" s="1024"/>
      <c r="E64" s="1025" t="e">
        <f t="shared" si="1"/>
        <v>#DIV/0!</v>
      </c>
      <c r="F64" s="1026">
        <v>1</v>
      </c>
      <c r="G64" s="1026"/>
      <c r="H64" s="1025">
        <f t="shared" si="5"/>
        <v>0</v>
      </c>
      <c r="I64" s="1017">
        <f t="shared" si="6"/>
        <v>1</v>
      </c>
      <c r="J64" s="1018">
        <f t="shared" si="6"/>
        <v>0</v>
      </c>
      <c r="K64" s="1027">
        <f t="shared" si="7"/>
        <v>0</v>
      </c>
    </row>
    <row r="65" spans="1:11" s="1012" customFormat="1" ht="14.1" customHeight="1">
      <c r="A65" s="1022" t="s">
        <v>4214</v>
      </c>
      <c r="B65" s="1029" t="s">
        <v>2263</v>
      </c>
      <c r="C65" s="1024">
        <v>3</v>
      </c>
      <c r="D65" s="1024">
        <v>4</v>
      </c>
      <c r="E65" s="1025">
        <f t="shared" si="1"/>
        <v>133.33333333333331</v>
      </c>
      <c r="F65" s="1026">
        <v>9</v>
      </c>
      <c r="G65" s="1026">
        <v>1</v>
      </c>
      <c r="H65" s="1025">
        <f t="shared" si="5"/>
        <v>11.111111111111111</v>
      </c>
      <c r="I65" s="1017">
        <f t="shared" si="6"/>
        <v>12</v>
      </c>
      <c r="J65" s="1018">
        <f t="shared" si="6"/>
        <v>5</v>
      </c>
      <c r="K65" s="1027">
        <f t="shared" si="7"/>
        <v>41.666666666666671</v>
      </c>
    </row>
    <row r="66" spans="1:11" s="1012" customFormat="1" ht="14.1" customHeight="1">
      <c r="A66" s="1022" t="s">
        <v>891</v>
      </c>
      <c r="B66" s="1029" t="s">
        <v>2264</v>
      </c>
      <c r="C66" s="1024">
        <v>1</v>
      </c>
      <c r="D66" s="1024">
        <v>15</v>
      </c>
      <c r="E66" s="1025">
        <f t="shared" si="1"/>
        <v>1500</v>
      </c>
      <c r="F66" s="1026"/>
      <c r="G66" s="1026">
        <v>8</v>
      </c>
      <c r="H66" s="1025" t="e">
        <f t="shared" si="5"/>
        <v>#DIV/0!</v>
      </c>
      <c r="I66" s="1017">
        <f t="shared" si="6"/>
        <v>1</v>
      </c>
      <c r="J66" s="1018">
        <f t="shared" si="6"/>
        <v>23</v>
      </c>
      <c r="K66" s="1027">
        <f t="shared" si="7"/>
        <v>2300</v>
      </c>
    </row>
    <row r="67" spans="1:11" s="1012" customFormat="1" ht="23.25" customHeight="1">
      <c r="A67" s="1022" t="s">
        <v>2859</v>
      </c>
      <c r="B67" s="1029" t="s">
        <v>1808</v>
      </c>
      <c r="C67" s="1024">
        <v>17</v>
      </c>
      <c r="D67" s="1024">
        <v>17</v>
      </c>
      <c r="E67" s="1025">
        <f t="shared" si="1"/>
        <v>100</v>
      </c>
      <c r="F67" s="1026">
        <v>20</v>
      </c>
      <c r="G67" s="1026"/>
      <c r="H67" s="1025">
        <f t="shared" si="5"/>
        <v>0</v>
      </c>
      <c r="I67" s="1017">
        <f t="shared" si="6"/>
        <v>37</v>
      </c>
      <c r="J67" s="1018">
        <f t="shared" si="6"/>
        <v>17</v>
      </c>
      <c r="K67" s="1027">
        <f t="shared" si="7"/>
        <v>45.945945945945951</v>
      </c>
    </row>
    <row r="68" spans="1:11" s="1012" customFormat="1" ht="14.1" customHeight="1">
      <c r="A68" s="1022" t="s">
        <v>2821</v>
      </c>
      <c r="B68" s="1029" t="s">
        <v>3691</v>
      </c>
      <c r="C68" s="1024">
        <v>2</v>
      </c>
      <c r="D68" s="1024"/>
      <c r="E68" s="1025">
        <f t="shared" si="1"/>
        <v>0</v>
      </c>
      <c r="F68" s="1026">
        <v>2</v>
      </c>
      <c r="G68" s="1026"/>
      <c r="H68" s="1025">
        <f t="shared" si="5"/>
        <v>0</v>
      </c>
      <c r="I68" s="1017">
        <f t="shared" si="6"/>
        <v>4</v>
      </c>
      <c r="J68" s="1018">
        <f t="shared" si="6"/>
        <v>0</v>
      </c>
      <c r="K68" s="1027">
        <f t="shared" si="7"/>
        <v>0</v>
      </c>
    </row>
    <row r="69" spans="1:11" s="1012" customFormat="1" ht="14.1" customHeight="1">
      <c r="A69" s="1022" t="s">
        <v>1647</v>
      </c>
      <c r="B69" s="1029" t="s">
        <v>1809</v>
      </c>
      <c r="C69" s="1024">
        <v>5</v>
      </c>
      <c r="D69" s="1024"/>
      <c r="E69" s="1025">
        <f t="shared" si="1"/>
        <v>0</v>
      </c>
      <c r="F69" s="1026">
        <v>15</v>
      </c>
      <c r="G69" s="1026"/>
      <c r="H69" s="1025">
        <f t="shared" si="5"/>
        <v>0</v>
      </c>
      <c r="I69" s="1017">
        <f t="shared" si="6"/>
        <v>20</v>
      </c>
      <c r="J69" s="1018">
        <f t="shared" si="6"/>
        <v>0</v>
      </c>
      <c r="K69" s="1027">
        <f t="shared" si="7"/>
        <v>0</v>
      </c>
    </row>
    <row r="70" spans="1:11" s="1012" customFormat="1" ht="28.5" customHeight="1">
      <c r="A70" s="1038" t="s">
        <v>525</v>
      </c>
      <c r="B70" s="1039" t="s">
        <v>526</v>
      </c>
      <c r="C70" s="1024">
        <v>5</v>
      </c>
      <c r="D70" s="1024"/>
      <c r="E70" s="1025">
        <f t="shared" si="1"/>
        <v>0</v>
      </c>
      <c r="F70" s="1026">
        <v>5</v>
      </c>
      <c r="G70" s="1026"/>
      <c r="H70" s="1025">
        <f t="shared" si="5"/>
        <v>0</v>
      </c>
      <c r="I70" s="1017">
        <f t="shared" si="6"/>
        <v>10</v>
      </c>
      <c r="J70" s="1018">
        <f t="shared" si="6"/>
        <v>0</v>
      </c>
      <c r="K70" s="1027">
        <f t="shared" si="7"/>
        <v>0</v>
      </c>
    </row>
    <row r="71" spans="1:11" s="1012" customFormat="1" ht="19.5" customHeight="1">
      <c r="A71" s="1038" t="s">
        <v>527</v>
      </c>
      <c r="B71" s="1039" t="s">
        <v>528</v>
      </c>
      <c r="C71" s="1024">
        <v>6</v>
      </c>
      <c r="D71" s="1024">
        <v>121</v>
      </c>
      <c r="E71" s="1025">
        <f t="shared" si="1"/>
        <v>2016.6666666666667</v>
      </c>
      <c r="F71" s="1026">
        <v>28</v>
      </c>
      <c r="G71" s="1026">
        <v>2</v>
      </c>
      <c r="H71" s="1025">
        <f t="shared" si="5"/>
        <v>7.1428571428571423</v>
      </c>
      <c r="I71" s="1017">
        <f t="shared" si="6"/>
        <v>34</v>
      </c>
      <c r="J71" s="1018">
        <f t="shared" si="6"/>
        <v>123</v>
      </c>
      <c r="K71" s="1027">
        <f t="shared" si="7"/>
        <v>361.76470588235293</v>
      </c>
    </row>
    <row r="72" spans="1:11" s="1012" customFormat="1" ht="14.1" customHeight="1">
      <c r="A72" s="1022" t="s">
        <v>1810</v>
      </c>
      <c r="B72" s="1029" t="s">
        <v>1811</v>
      </c>
      <c r="C72" s="1024">
        <v>2</v>
      </c>
      <c r="D72" s="1024"/>
      <c r="E72" s="1025">
        <f t="shared" si="1"/>
        <v>0</v>
      </c>
      <c r="F72" s="1026">
        <v>4</v>
      </c>
      <c r="G72" s="1026"/>
      <c r="H72" s="1025">
        <f t="shared" si="5"/>
        <v>0</v>
      </c>
      <c r="I72" s="1017">
        <f t="shared" si="6"/>
        <v>6</v>
      </c>
      <c r="J72" s="1018">
        <f t="shared" si="6"/>
        <v>0</v>
      </c>
      <c r="K72" s="1027">
        <f t="shared" si="7"/>
        <v>0</v>
      </c>
    </row>
    <row r="73" spans="1:11" s="1012" customFormat="1" ht="14.1" customHeight="1">
      <c r="A73" s="1040" t="s">
        <v>845</v>
      </c>
      <c r="B73" s="1041" t="s">
        <v>1812</v>
      </c>
      <c r="C73" s="1042">
        <v>20</v>
      </c>
      <c r="D73" s="1042">
        <v>101</v>
      </c>
      <c r="E73" s="1025">
        <f t="shared" si="1"/>
        <v>505</v>
      </c>
      <c r="F73" s="1042">
        <v>99</v>
      </c>
      <c r="G73" s="1042">
        <v>93</v>
      </c>
      <c r="H73" s="1025">
        <f t="shared" si="5"/>
        <v>93.939393939393938</v>
      </c>
      <c r="I73" s="1017">
        <f t="shared" si="6"/>
        <v>119</v>
      </c>
      <c r="J73" s="1018">
        <f t="shared" si="6"/>
        <v>194</v>
      </c>
      <c r="K73" s="1027">
        <f t="shared" si="7"/>
        <v>163.0252100840336</v>
      </c>
    </row>
    <row r="74" spans="1:11" s="1012" customFormat="1" ht="14.1" customHeight="1">
      <c r="A74" s="1040">
        <v>241021</v>
      </c>
      <c r="B74" s="1041" t="s">
        <v>1813</v>
      </c>
      <c r="C74" s="1042">
        <v>1</v>
      </c>
      <c r="D74" s="1042"/>
      <c r="E74" s="1025">
        <f t="shared" si="1"/>
        <v>0</v>
      </c>
      <c r="F74" s="1042">
        <v>1</v>
      </c>
      <c r="G74" s="1042"/>
      <c r="H74" s="1025">
        <f t="shared" si="5"/>
        <v>0</v>
      </c>
      <c r="I74" s="1017">
        <f t="shared" si="6"/>
        <v>2</v>
      </c>
      <c r="J74" s="1018">
        <f t="shared" si="6"/>
        <v>0</v>
      </c>
      <c r="K74" s="1027">
        <f t="shared" si="7"/>
        <v>0</v>
      </c>
    </row>
    <row r="75" spans="1:11" s="1012" customFormat="1" ht="14.1" customHeight="1">
      <c r="A75" s="1040" t="s">
        <v>1814</v>
      </c>
      <c r="B75" s="1041" t="s">
        <v>1815</v>
      </c>
      <c r="C75" s="1026"/>
      <c r="D75" s="1026">
        <v>1</v>
      </c>
      <c r="E75" s="1025" t="e">
        <f t="shared" si="1"/>
        <v>#DIV/0!</v>
      </c>
      <c r="F75" s="1042">
        <v>1</v>
      </c>
      <c r="G75" s="1042"/>
      <c r="H75" s="1025">
        <f t="shared" si="5"/>
        <v>0</v>
      </c>
      <c r="I75" s="1017">
        <f t="shared" si="6"/>
        <v>1</v>
      </c>
      <c r="J75" s="1018">
        <f t="shared" si="6"/>
        <v>1</v>
      </c>
      <c r="K75" s="1027">
        <f t="shared" si="7"/>
        <v>100</v>
      </c>
    </row>
    <row r="76" spans="1:11" s="1012" customFormat="1" ht="14.1" customHeight="1">
      <c r="A76" s="1040" t="s">
        <v>1816</v>
      </c>
      <c r="B76" s="1041" t="s">
        <v>1817</v>
      </c>
      <c r="C76" s="1026"/>
      <c r="D76" s="1026"/>
      <c r="E76" s="1025" t="e">
        <f t="shared" si="1"/>
        <v>#DIV/0!</v>
      </c>
      <c r="F76" s="1026">
        <v>15</v>
      </c>
      <c r="G76" s="1026">
        <v>12</v>
      </c>
      <c r="H76" s="1025">
        <f t="shared" si="5"/>
        <v>80</v>
      </c>
      <c r="I76" s="1017">
        <f t="shared" si="6"/>
        <v>15</v>
      </c>
      <c r="J76" s="1018">
        <f t="shared" si="6"/>
        <v>12</v>
      </c>
      <c r="K76" s="1027">
        <f t="shared" si="7"/>
        <v>80</v>
      </c>
    </row>
    <row r="77" spans="1:11" s="1012" customFormat="1" ht="14.1" customHeight="1">
      <c r="A77" s="1043" t="s">
        <v>2920</v>
      </c>
      <c r="B77" s="1043" t="s">
        <v>2921</v>
      </c>
      <c r="C77" s="1026"/>
      <c r="D77" s="1026">
        <v>4</v>
      </c>
      <c r="E77" s="1025" t="e">
        <f t="shared" ref="E77:E110" si="8">SUM(D77/C77*100)</f>
        <v>#DIV/0!</v>
      </c>
      <c r="F77" s="1042">
        <v>3</v>
      </c>
      <c r="G77" s="1042"/>
      <c r="H77" s="1025">
        <f t="shared" si="5"/>
        <v>0</v>
      </c>
      <c r="I77" s="1017">
        <f t="shared" si="6"/>
        <v>3</v>
      </c>
      <c r="J77" s="1018">
        <f t="shared" si="6"/>
        <v>4</v>
      </c>
      <c r="K77" s="1027">
        <f t="shared" si="7"/>
        <v>133.33333333333331</v>
      </c>
    </row>
    <row r="78" spans="1:11" s="1012" customFormat="1" ht="14.1" customHeight="1">
      <c r="A78" s="1040" t="s">
        <v>1574</v>
      </c>
      <c r="B78" s="1041" t="s">
        <v>1575</v>
      </c>
      <c r="C78" s="1026"/>
      <c r="D78" s="1026"/>
      <c r="E78" s="1025" t="e">
        <f t="shared" si="8"/>
        <v>#DIV/0!</v>
      </c>
      <c r="F78" s="1042">
        <v>3</v>
      </c>
      <c r="G78" s="1042"/>
      <c r="H78" s="1025">
        <f t="shared" si="5"/>
        <v>0</v>
      </c>
      <c r="I78" s="1017">
        <f t="shared" si="6"/>
        <v>3</v>
      </c>
      <c r="J78" s="1018">
        <f t="shared" si="6"/>
        <v>0</v>
      </c>
      <c r="K78" s="1027">
        <f t="shared" si="7"/>
        <v>0</v>
      </c>
    </row>
    <row r="79" spans="1:11" s="1012" customFormat="1" ht="14.1" customHeight="1">
      <c r="A79" s="1040" t="s">
        <v>4692</v>
      </c>
      <c r="B79" s="1041" t="s">
        <v>1818</v>
      </c>
      <c r="C79" s="1026"/>
      <c r="D79" s="1026">
        <v>3</v>
      </c>
      <c r="E79" s="1025" t="e">
        <f t="shared" si="8"/>
        <v>#DIV/0!</v>
      </c>
      <c r="F79" s="1042">
        <v>5</v>
      </c>
      <c r="G79" s="1042">
        <v>6</v>
      </c>
      <c r="H79" s="1025">
        <f t="shared" si="5"/>
        <v>120</v>
      </c>
      <c r="I79" s="1017">
        <f t="shared" si="6"/>
        <v>5</v>
      </c>
      <c r="J79" s="1018">
        <f t="shared" si="6"/>
        <v>9</v>
      </c>
      <c r="K79" s="1027">
        <f t="shared" si="7"/>
        <v>180</v>
      </c>
    </row>
    <row r="80" spans="1:11" s="1012" customFormat="1" ht="14.1" customHeight="1">
      <c r="A80" s="1044" t="s">
        <v>4904</v>
      </c>
      <c r="B80" s="1041" t="s">
        <v>4905</v>
      </c>
      <c r="C80" s="1026">
        <v>1</v>
      </c>
      <c r="D80" s="1026"/>
      <c r="E80" s="1025">
        <f t="shared" si="8"/>
        <v>0</v>
      </c>
      <c r="F80" s="1042">
        <v>2</v>
      </c>
      <c r="G80" s="1042"/>
      <c r="H80" s="1025">
        <f t="shared" si="5"/>
        <v>0</v>
      </c>
      <c r="I80" s="1017">
        <f t="shared" si="6"/>
        <v>3</v>
      </c>
      <c r="J80" s="1018">
        <f t="shared" si="6"/>
        <v>0</v>
      </c>
      <c r="K80" s="1027">
        <f t="shared" si="7"/>
        <v>0</v>
      </c>
    </row>
    <row r="81" spans="1:11" s="1012" customFormat="1" ht="14.1" customHeight="1">
      <c r="A81" s="1044" t="s">
        <v>2473</v>
      </c>
      <c r="B81" s="1041" t="s">
        <v>2474</v>
      </c>
      <c r="C81" s="1026">
        <v>4</v>
      </c>
      <c r="D81" s="1026">
        <v>3</v>
      </c>
      <c r="E81" s="1025">
        <f t="shared" si="8"/>
        <v>75</v>
      </c>
      <c r="F81" s="1042">
        <v>8</v>
      </c>
      <c r="G81" s="1042">
        <v>2</v>
      </c>
      <c r="H81" s="1025">
        <f t="shared" si="5"/>
        <v>25</v>
      </c>
      <c r="I81" s="1017">
        <f t="shared" si="6"/>
        <v>12</v>
      </c>
      <c r="J81" s="1018">
        <f t="shared" si="6"/>
        <v>5</v>
      </c>
      <c r="K81" s="1027">
        <f t="shared" si="7"/>
        <v>41.666666666666671</v>
      </c>
    </row>
    <row r="82" spans="1:11" s="1012" customFormat="1" ht="14.1" customHeight="1">
      <c r="A82" s="1011" t="s">
        <v>77</v>
      </c>
      <c r="B82" s="1045" t="s">
        <v>78</v>
      </c>
      <c r="C82" s="1042">
        <v>1</v>
      </c>
      <c r="D82" s="1042">
        <v>2</v>
      </c>
      <c r="E82" s="1025">
        <f t="shared" si="8"/>
        <v>200</v>
      </c>
      <c r="F82" s="1042">
        <v>1</v>
      </c>
      <c r="G82" s="1042">
        <v>1</v>
      </c>
      <c r="H82" s="1025">
        <f t="shared" si="5"/>
        <v>100</v>
      </c>
      <c r="I82" s="1017">
        <f t="shared" si="6"/>
        <v>2</v>
      </c>
      <c r="J82" s="1018">
        <f t="shared" si="6"/>
        <v>3</v>
      </c>
      <c r="K82" s="1027">
        <f t="shared" si="7"/>
        <v>150</v>
      </c>
    </row>
    <row r="83" spans="1:11" s="1012" customFormat="1" ht="14.1" customHeight="1">
      <c r="A83" s="1011" t="s">
        <v>2787</v>
      </c>
      <c r="B83" s="1045" t="s">
        <v>143</v>
      </c>
      <c r="C83" s="1042">
        <v>1</v>
      </c>
      <c r="D83" s="1042">
        <v>1</v>
      </c>
      <c r="E83" s="1025">
        <f t="shared" si="8"/>
        <v>100</v>
      </c>
      <c r="F83" s="1042">
        <v>1</v>
      </c>
      <c r="G83" s="1042"/>
      <c r="H83" s="1025">
        <f t="shared" si="5"/>
        <v>0</v>
      </c>
      <c r="I83" s="1017">
        <f t="shared" si="6"/>
        <v>2</v>
      </c>
      <c r="J83" s="1018">
        <f t="shared" si="6"/>
        <v>1</v>
      </c>
      <c r="K83" s="1027">
        <f t="shared" si="7"/>
        <v>50</v>
      </c>
    </row>
    <row r="84" spans="1:11" s="1012" customFormat="1" ht="14.1" customHeight="1">
      <c r="A84" s="1011" t="s">
        <v>144</v>
      </c>
      <c r="B84" s="1045" t="s">
        <v>145</v>
      </c>
      <c r="C84" s="1042"/>
      <c r="D84" s="1042"/>
      <c r="E84" s="1025" t="e">
        <f t="shared" si="8"/>
        <v>#DIV/0!</v>
      </c>
      <c r="F84" s="1042">
        <v>7</v>
      </c>
      <c r="G84" s="1042">
        <v>2</v>
      </c>
      <c r="H84" s="1025">
        <f t="shared" si="5"/>
        <v>28.571428571428569</v>
      </c>
      <c r="I84" s="1017">
        <f t="shared" si="6"/>
        <v>7</v>
      </c>
      <c r="J84" s="1018">
        <f t="shared" si="6"/>
        <v>2</v>
      </c>
      <c r="K84" s="1027">
        <f t="shared" si="7"/>
        <v>28.571428571428569</v>
      </c>
    </row>
    <row r="85" spans="1:11" s="1012" customFormat="1" ht="13.5" customHeight="1">
      <c r="A85" s="1011" t="s">
        <v>2857</v>
      </c>
      <c r="B85" s="1045" t="s">
        <v>146</v>
      </c>
      <c r="C85" s="1042">
        <v>6</v>
      </c>
      <c r="D85" s="1042">
        <v>12</v>
      </c>
      <c r="E85" s="1025">
        <f t="shared" si="8"/>
        <v>200</v>
      </c>
      <c r="F85" s="1042">
        <v>13</v>
      </c>
      <c r="G85" s="1042"/>
      <c r="H85" s="1025">
        <f t="shared" si="5"/>
        <v>0</v>
      </c>
      <c r="I85" s="1017">
        <f t="shared" si="6"/>
        <v>19</v>
      </c>
      <c r="J85" s="1018">
        <f t="shared" si="6"/>
        <v>12</v>
      </c>
      <c r="K85" s="1027">
        <f t="shared" si="7"/>
        <v>63.157894736842103</v>
      </c>
    </row>
    <row r="86" spans="1:11" s="1012" customFormat="1" ht="14.1" customHeight="1">
      <c r="A86" s="1011" t="s">
        <v>114</v>
      </c>
      <c r="B86" s="1045" t="s">
        <v>115</v>
      </c>
      <c r="C86" s="1042"/>
      <c r="D86" s="1042"/>
      <c r="E86" s="1025" t="e">
        <f t="shared" si="8"/>
        <v>#DIV/0!</v>
      </c>
      <c r="F86" s="1042">
        <v>1</v>
      </c>
      <c r="G86" s="1042">
        <v>1</v>
      </c>
      <c r="H86" s="1025">
        <f t="shared" si="5"/>
        <v>100</v>
      </c>
      <c r="I86" s="1017">
        <f t="shared" si="6"/>
        <v>1</v>
      </c>
      <c r="J86" s="1018">
        <f t="shared" si="6"/>
        <v>1</v>
      </c>
      <c r="K86" s="1027">
        <f t="shared" si="7"/>
        <v>100</v>
      </c>
    </row>
    <row r="87" spans="1:11" s="1012" customFormat="1" ht="14.1" customHeight="1">
      <c r="A87" s="1011" t="s">
        <v>147</v>
      </c>
      <c r="B87" s="1045" t="s">
        <v>148</v>
      </c>
      <c r="C87" s="1042"/>
      <c r="D87" s="1042"/>
      <c r="E87" s="1025" t="e">
        <f t="shared" si="8"/>
        <v>#DIV/0!</v>
      </c>
      <c r="F87" s="1042">
        <v>1</v>
      </c>
      <c r="G87" s="1042"/>
      <c r="H87" s="1025">
        <f t="shared" si="5"/>
        <v>0</v>
      </c>
      <c r="I87" s="1017">
        <f t="shared" ref="I87:J104" si="9">C87+F87</f>
        <v>1</v>
      </c>
      <c r="J87" s="1018">
        <f t="shared" si="9"/>
        <v>0</v>
      </c>
      <c r="K87" s="1027">
        <f t="shared" si="7"/>
        <v>0</v>
      </c>
    </row>
    <row r="88" spans="1:11" s="1012" customFormat="1" ht="14.1" customHeight="1">
      <c r="A88" s="1040" t="s">
        <v>150</v>
      </c>
      <c r="B88" s="1045" t="s">
        <v>151</v>
      </c>
      <c r="C88" s="1042"/>
      <c r="D88" s="1042"/>
      <c r="E88" s="1025" t="e">
        <f t="shared" si="8"/>
        <v>#DIV/0!</v>
      </c>
      <c r="F88" s="1042">
        <v>1</v>
      </c>
      <c r="G88" s="1042">
        <v>1</v>
      </c>
      <c r="H88" s="1025">
        <f t="shared" si="5"/>
        <v>100</v>
      </c>
      <c r="I88" s="1017">
        <f t="shared" si="9"/>
        <v>1</v>
      </c>
      <c r="J88" s="1018">
        <f t="shared" si="9"/>
        <v>1</v>
      </c>
      <c r="K88" s="1027">
        <f t="shared" si="7"/>
        <v>100</v>
      </c>
    </row>
    <row r="89" spans="1:11" s="1012" customFormat="1" ht="14.1" customHeight="1">
      <c r="A89" s="1040" t="s">
        <v>890</v>
      </c>
      <c r="B89" s="1045" t="s">
        <v>152</v>
      </c>
      <c r="C89" s="1042"/>
      <c r="D89" s="1042"/>
      <c r="E89" s="1025" t="e">
        <f t="shared" si="8"/>
        <v>#DIV/0!</v>
      </c>
      <c r="F89" s="1042">
        <v>1</v>
      </c>
      <c r="G89" s="1042"/>
      <c r="H89" s="1025">
        <f t="shared" si="5"/>
        <v>0</v>
      </c>
      <c r="I89" s="1017">
        <f t="shared" si="9"/>
        <v>1</v>
      </c>
      <c r="J89" s="1018">
        <f t="shared" si="9"/>
        <v>0</v>
      </c>
      <c r="K89" s="1027">
        <f t="shared" si="7"/>
        <v>0</v>
      </c>
    </row>
    <row r="90" spans="1:11" s="1012" customFormat="1" ht="14.1" customHeight="1">
      <c r="A90" s="1040" t="s">
        <v>154</v>
      </c>
      <c r="B90" s="1045" t="s">
        <v>153</v>
      </c>
      <c r="C90" s="1042"/>
      <c r="D90" s="1042"/>
      <c r="E90" s="1025" t="e">
        <f t="shared" si="8"/>
        <v>#DIV/0!</v>
      </c>
      <c r="F90" s="1042">
        <v>1</v>
      </c>
      <c r="G90" s="1042"/>
      <c r="H90" s="1025">
        <f t="shared" si="5"/>
        <v>0</v>
      </c>
      <c r="I90" s="1017">
        <f t="shared" si="9"/>
        <v>1</v>
      </c>
      <c r="J90" s="1018">
        <f t="shared" si="9"/>
        <v>0</v>
      </c>
      <c r="K90" s="1027">
        <f t="shared" si="7"/>
        <v>0</v>
      </c>
    </row>
    <row r="91" spans="1:11" s="1012" customFormat="1" ht="14.1" customHeight="1">
      <c r="A91" s="1040" t="s">
        <v>1130</v>
      </c>
      <c r="B91" s="1045" t="s">
        <v>1131</v>
      </c>
      <c r="C91" s="1042"/>
      <c r="D91" s="1042"/>
      <c r="E91" s="1025" t="e">
        <f t="shared" si="8"/>
        <v>#DIV/0!</v>
      </c>
      <c r="F91" s="1042">
        <v>1</v>
      </c>
      <c r="G91" s="1042"/>
      <c r="H91" s="1025">
        <f t="shared" si="5"/>
        <v>0</v>
      </c>
      <c r="I91" s="1017">
        <f t="shared" si="9"/>
        <v>1</v>
      </c>
      <c r="J91" s="1018">
        <f t="shared" si="9"/>
        <v>0</v>
      </c>
      <c r="K91" s="1027">
        <f t="shared" si="7"/>
        <v>0</v>
      </c>
    </row>
    <row r="92" spans="1:11" s="1012" customFormat="1" ht="14.1" customHeight="1">
      <c r="A92" s="1040" t="s">
        <v>4502</v>
      </c>
      <c r="B92" s="1045" t="s">
        <v>315</v>
      </c>
      <c r="C92" s="1042"/>
      <c r="D92" s="1042"/>
      <c r="E92" s="1025" t="e">
        <f t="shared" si="8"/>
        <v>#DIV/0!</v>
      </c>
      <c r="F92" s="1042">
        <v>1</v>
      </c>
      <c r="G92" s="1042"/>
      <c r="H92" s="1025">
        <f t="shared" si="5"/>
        <v>0</v>
      </c>
      <c r="I92" s="1017">
        <f t="shared" si="9"/>
        <v>1</v>
      </c>
      <c r="J92" s="1018">
        <f t="shared" si="9"/>
        <v>0</v>
      </c>
      <c r="K92" s="1027">
        <f t="shared" si="7"/>
        <v>0</v>
      </c>
    </row>
    <row r="93" spans="1:11" s="1012" customFormat="1" ht="14.1" customHeight="1">
      <c r="A93" s="1040" t="s">
        <v>4503</v>
      </c>
      <c r="B93" s="1045" t="s">
        <v>4504</v>
      </c>
      <c r="C93" s="1042"/>
      <c r="D93" s="1042"/>
      <c r="E93" s="1025" t="e">
        <f t="shared" si="8"/>
        <v>#DIV/0!</v>
      </c>
      <c r="F93" s="1042">
        <v>2</v>
      </c>
      <c r="G93" s="1042"/>
      <c r="H93" s="1025">
        <f t="shared" si="5"/>
        <v>0</v>
      </c>
      <c r="I93" s="1017">
        <f t="shared" si="9"/>
        <v>2</v>
      </c>
      <c r="J93" s="1018">
        <f t="shared" si="9"/>
        <v>0</v>
      </c>
      <c r="K93" s="1027">
        <f t="shared" si="7"/>
        <v>0</v>
      </c>
    </row>
    <row r="94" spans="1:11" s="1012" customFormat="1" ht="27" customHeight="1">
      <c r="A94" s="1022" t="s">
        <v>2784</v>
      </c>
      <c r="B94" s="1029" t="s">
        <v>1132</v>
      </c>
      <c r="C94" s="1042"/>
      <c r="D94" s="1042"/>
      <c r="E94" s="1025" t="e">
        <f t="shared" si="8"/>
        <v>#DIV/0!</v>
      </c>
      <c r="F94" s="1042">
        <v>35</v>
      </c>
      <c r="G94" s="1042"/>
      <c r="H94" s="1025">
        <f t="shared" si="5"/>
        <v>0</v>
      </c>
      <c r="I94" s="1017">
        <f t="shared" si="9"/>
        <v>35</v>
      </c>
      <c r="J94" s="1018">
        <f t="shared" si="9"/>
        <v>0</v>
      </c>
      <c r="K94" s="1027">
        <f t="shared" si="7"/>
        <v>0</v>
      </c>
    </row>
    <row r="95" spans="1:11" s="1012" customFormat="1" ht="14.25" customHeight="1">
      <c r="A95" s="1038" t="s">
        <v>1137</v>
      </c>
      <c r="B95" s="1046" t="s">
        <v>1138</v>
      </c>
      <c r="C95" s="1042"/>
      <c r="D95" s="1042"/>
      <c r="E95" s="1025" t="e">
        <f t="shared" si="8"/>
        <v>#DIV/0!</v>
      </c>
      <c r="F95" s="1042">
        <v>2</v>
      </c>
      <c r="G95" s="1042">
        <v>2</v>
      </c>
      <c r="H95" s="1025">
        <f t="shared" si="5"/>
        <v>100</v>
      </c>
      <c r="I95" s="1017">
        <f t="shared" si="9"/>
        <v>2</v>
      </c>
      <c r="J95" s="1018">
        <f t="shared" si="9"/>
        <v>2</v>
      </c>
      <c r="K95" s="1027">
        <f t="shared" si="7"/>
        <v>100</v>
      </c>
    </row>
    <row r="96" spans="1:11" s="1012" customFormat="1" ht="13.5" customHeight="1">
      <c r="A96" s="1038" t="s">
        <v>1139</v>
      </c>
      <c r="B96" s="1046" t="s">
        <v>1140</v>
      </c>
      <c r="C96" s="1042"/>
      <c r="D96" s="1042"/>
      <c r="E96" s="1025" t="e">
        <f t="shared" si="8"/>
        <v>#DIV/0!</v>
      </c>
      <c r="F96" s="1042">
        <v>1</v>
      </c>
      <c r="G96" s="1042"/>
      <c r="H96" s="1025">
        <f t="shared" si="5"/>
        <v>0</v>
      </c>
      <c r="I96" s="1017">
        <f t="shared" si="9"/>
        <v>1</v>
      </c>
      <c r="J96" s="1018">
        <f t="shared" si="9"/>
        <v>0</v>
      </c>
      <c r="K96" s="1027">
        <f t="shared" si="7"/>
        <v>0</v>
      </c>
    </row>
    <row r="97" spans="1:11" s="1012" customFormat="1" ht="16.5" customHeight="1">
      <c r="A97" s="1038" t="s">
        <v>1144</v>
      </c>
      <c r="B97" s="1046" t="s">
        <v>1145</v>
      </c>
      <c r="C97" s="1042"/>
      <c r="D97" s="1042">
        <v>2</v>
      </c>
      <c r="E97" s="1025" t="e">
        <f t="shared" si="8"/>
        <v>#DIV/0!</v>
      </c>
      <c r="F97" s="1042">
        <v>3</v>
      </c>
      <c r="G97" s="1042"/>
      <c r="H97" s="1025">
        <f t="shared" si="5"/>
        <v>0</v>
      </c>
      <c r="I97" s="1017">
        <f t="shared" si="9"/>
        <v>3</v>
      </c>
      <c r="J97" s="1018">
        <f t="shared" si="9"/>
        <v>2</v>
      </c>
      <c r="K97" s="1027">
        <f t="shared" si="7"/>
        <v>66.666666666666657</v>
      </c>
    </row>
    <row r="98" spans="1:11" s="1012" customFormat="1" ht="21.75" customHeight="1">
      <c r="A98" s="1038" t="s">
        <v>4175</v>
      </c>
      <c r="B98" s="1046" t="s">
        <v>1146</v>
      </c>
      <c r="C98" s="1042">
        <v>1</v>
      </c>
      <c r="D98" s="1042"/>
      <c r="E98" s="1025">
        <f t="shared" si="8"/>
        <v>0</v>
      </c>
      <c r="F98" s="1042">
        <v>2</v>
      </c>
      <c r="G98" s="1042"/>
      <c r="H98" s="1025">
        <f t="shared" si="5"/>
        <v>0</v>
      </c>
      <c r="I98" s="1017">
        <f t="shared" si="9"/>
        <v>3</v>
      </c>
      <c r="J98" s="1018">
        <f t="shared" si="9"/>
        <v>0</v>
      </c>
      <c r="K98" s="1027">
        <f t="shared" si="7"/>
        <v>0</v>
      </c>
    </row>
    <row r="99" spans="1:11" s="1012" customFormat="1" ht="27" customHeight="1">
      <c r="A99" s="1038" t="s">
        <v>4201</v>
      </c>
      <c r="B99" s="1046" t="s">
        <v>4370</v>
      </c>
      <c r="C99" s="1042">
        <v>2</v>
      </c>
      <c r="D99" s="1042">
        <v>1</v>
      </c>
      <c r="E99" s="1025">
        <f t="shared" si="8"/>
        <v>50</v>
      </c>
      <c r="F99" s="1042"/>
      <c r="G99" s="1042"/>
      <c r="H99" s="1025" t="e">
        <f t="shared" si="5"/>
        <v>#DIV/0!</v>
      </c>
      <c r="I99" s="1017">
        <f t="shared" si="9"/>
        <v>2</v>
      </c>
      <c r="J99" s="1018">
        <f t="shared" si="9"/>
        <v>1</v>
      </c>
      <c r="K99" s="1027">
        <f t="shared" si="7"/>
        <v>50</v>
      </c>
    </row>
    <row r="100" spans="1:11" s="1012" customFormat="1" ht="15" customHeight="1">
      <c r="A100" s="1044" t="s">
        <v>1166</v>
      </c>
      <c r="B100" s="1047" t="s">
        <v>1141</v>
      </c>
      <c r="C100" s="1042"/>
      <c r="D100" s="1042"/>
      <c r="E100" s="1025" t="e">
        <f t="shared" si="8"/>
        <v>#DIV/0!</v>
      </c>
      <c r="F100" s="1042">
        <v>3</v>
      </c>
      <c r="G100" s="1042">
        <v>1</v>
      </c>
      <c r="H100" s="1025">
        <f t="shared" si="5"/>
        <v>33.333333333333329</v>
      </c>
      <c r="I100" s="1017">
        <f t="shared" si="9"/>
        <v>3</v>
      </c>
      <c r="J100" s="1018">
        <f t="shared" si="9"/>
        <v>1</v>
      </c>
      <c r="K100" s="1027">
        <f t="shared" si="7"/>
        <v>33.333333333333329</v>
      </c>
    </row>
    <row r="101" spans="1:11" s="1012" customFormat="1" ht="15" customHeight="1">
      <c r="A101" s="1044" t="s">
        <v>3056</v>
      </c>
      <c r="B101" s="1041" t="s">
        <v>3057</v>
      </c>
      <c r="C101" s="1042"/>
      <c r="D101" s="1042"/>
      <c r="E101" s="1025" t="e">
        <f t="shared" si="8"/>
        <v>#DIV/0!</v>
      </c>
      <c r="F101" s="1042">
        <v>1</v>
      </c>
      <c r="G101" s="1042"/>
      <c r="H101" s="1025">
        <f t="shared" si="5"/>
        <v>0</v>
      </c>
      <c r="I101" s="1017">
        <f t="shared" si="9"/>
        <v>1</v>
      </c>
      <c r="J101" s="1018">
        <f t="shared" si="9"/>
        <v>0</v>
      </c>
      <c r="K101" s="1027">
        <f t="shared" si="7"/>
        <v>0</v>
      </c>
    </row>
    <row r="102" spans="1:11" s="1012" customFormat="1" ht="15" customHeight="1">
      <c r="A102" s="1044" t="s">
        <v>261</v>
      </c>
      <c r="B102" s="1041" t="s">
        <v>262</v>
      </c>
      <c r="C102" s="1042"/>
      <c r="D102" s="1042"/>
      <c r="E102" s="1025" t="e">
        <f t="shared" si="8"/>
        <v>#DIV/0!</v>
      </c>
      <c r="F102" s="1042"/>
      <c r="G102" s="1042">
        <v>2</v>
      </c>
      <c r="H102" s="1025" t="e">
        <f t="shared" si="5"/>
        <v>#DIV/0!</v>
      </c>
      <c r="I102" s="1017">
        <f>C102+F102</f>
        <v>0</v>
      </c>
      <c r="J102" s="1018">
        <f>D102+G102</f>
        <v>2</v>
      </c>
      <c r="K102" s="1027" t="e">
        <f t="shared" si="7"/>
        <v>#DIV/0!</v>
      </c>
    </row>
    <row r="103" spans="1:11" s="1012" customFormat="1" ht="15" customHeight="1">
      <c r="A103" s="1044" t="s">
        <v>114</v>
      </c>
      <c r="B103" s="1041" t="s">
        <v>115</v>
      </c>
      <c r="C103" s="1042"/>
      <c r="D103" s="1042"/>
      <c r="E103" s="1025" t="e">
        <f t="shared" si="8"/>
        <v>#DIV/0!</v>
      </c>
      <c r="F103" s="1042"/>
      <c r="G103" s="1042"/>
      <c r="H103" s="1025" t="e">
        <f t="shared" si="5"/>
        <v>#DIV/0!</v>
      </c>
      <c r="I103" s="1017">
        <f>C103+F103</f>
        <v>0</v>
      </c>
      <c r="J103" s="1018">
        <f>D103+G103</f>
        <v>0</v>
      </c>
      <c r="K103" s="1027" t="e">
        <f t="shared" si="7"/>
        <v>#DIV/0!</v>
      </c>
    </row>
    <row r="104" spans="1:11" s="1012" customFormat="1" ht="15" customHeight="1">
      <c r="A104" s="1038" t="s">
        <v>149</v>
      </c>
      <c r="B104" s="1041" t="s">
        <v>2421</v>
      </c>
      <c r="C104" s="1042"/>
      <c r="D104" s="1042"/>
      <c r="E104" s="1025" t="e">
        <f t="shared" si="8"/>
        <v>#DIV/0!</v>
      </c>
      <c r="F104" s="1042">
        <v>1</v>
      </c>
      <c r="G104" s="1042"/>
      <c r="H104" s="1025">
        <f t="shared" si="5"/>
        <v>0</v>
      </c>
      <c r="I104" s="1017">
        <f t="shared" si="9"/>
        <v>1</v>
      </c>
      <c r="J104" s="1018">
        <f t="shared" si="9"/>
        <v>0</v>
      </c>
      <c r="K104" s="1027">
        <f t="shared" si="7"/>
        <v>0</v>
      </c>
    </row>
    <row r="105" spans="1:11" s="1012" customFormat="1" ht="15" customHeight="1">
      <c r="A105" s="1038" t="s">
        <v>263</v>
      </c>
      <c r="B105" s="1041" t="s">
        <v>264</v>
      </c>
      <c r="C105" s="1042"/>
      <c r="D105" s="1042"/>
      <c r="E105" s="1025" t="e">
        <f t="shared" si="8"/>
        <v>#DIV/0!</v>
      </c>
      <c r="F105" s="1042"/>
      <c r="G105" s="1042">
        <v>3</v>
      </c>
      <c r="H105" s="1025" t="e">
        <f t="shared" si="5"/>
        <v>#DIV/0!</v>
      </c>
      <c r="I105" s="1017">
        <f t="shared" ref="I105:J110" si="10">C105+F105</f>
        <v>0</v>
      </c>
      <c r="J105" s="1018">
        <f t="shared" si="10"/>
        <v>3</v>
      </c>
      <c r="K105" s="1027" t="e">
        <f t="shared" si="7"/>
        <v>#DIV/0!</v>
      </c>
    </row>
    <row r="106" spans="1:11" s="1012" customFormat="1" ht="15" customHeight="1">
      <c r="A106" s="1048" t="s">
        <v>4261</v>
      </c>
      <c r="B106" s="1041" t="s">
        <v>4262</v>
      </c>
      <c r="C106" s="1042"/>
      <c r="D106" s="1042"/>
      <c r="E106" s="1025" t="e">
        <f t="shared" si="8"/>
        <v>#DIV/0!</v>
      </c>
      <c r="F106" s="1042"/>
      <c r="G106" s="1042"/>
      <c r="H106" s="1025" t="e">
        <f t="shared" si="5"/>
        <v>#DIV/0!</v>
      </c>
      <c r="I106" s="1017">
        <f t="shared" si="10"/>
        <v>0</v>
      </c>
      <c r="J106" s="1018">
        <f t="shared" si="10"/>
        <v>0</v>
      </c>
      <c r="K106" s="1027" t="e">
        <f t="shared" si="7"/>
        <v>#DIV/0!</v>
      </c>
    </row>
    <row r="107" spans="1:11" s="1012" customFormat="1" ht="15" customHeight="1">
      <c r="A107" s="1048" t="s">
        <v>1164</v>
      </c>
      <c r="B107" s="1041" t="s">
        <v>1165</v>
      </c>
      <c r="C107" s="1042"/>
      <c r="D107" s="1042"/>
      <c r="E107" s="1025"/>
      <c r="F107" s="1042"/>
      <c r="G107" s="1042">
        <v>1</v>
      </c>
      <c r="H107" s="1025" t="e">
        <f t="shared" si="5"/>
        <v>#DIV/0!</v>
      </c>
      <c r="I107" s="1017"/>
      <c r="J107" s="1018">
        <f t="shared" si="10"/>
        <v>1</v>
      </c>
      <c r="K107" s="1027"/>
    </row>
    <row r="108" spans="1:11" s="1012" customFormat="1" ht="15" customHeight="1">
      <c r="A108" s="1048" t="s">
        <v>1067</v>
      </c>
      <c r="B108" s="1041" t="s">
        <v>1068</v>
      </c>
      <c r="C108" s="1042"/>
      <c r="D108" s="1042"/>
      <c r="E108" s="1025" t="e">
        <f t="shared" si="8"/>
        <v>#DIV/0!</v>
      </c>
      <c r="F108" s="1042"/>
      <c r="G108" s="1042"/>
      <c r="H108" s="1025" t="e">
        <f t="shared" si="5"/>
        <v>#DIV/0!</v>
      </c>
      <c r="I108" s="1017">
        <f t="shared" si="10"/>
        <v>0</v>
      </c>
      <c r="J108" s="1018">
        <f t="shared" si="10"/>
        <v>0</v>
      </c>
      <c r="K108" s="1027" t="e">
        <f t="shared" ref="K108:K110" si="11">SUM(J108/I108*100)</f>
        <v>#DIV/0!</v>
      </c>
    </row>
    <row r="109" spans="1:11" s="1012" customFormat="1" ht="15" customHeight="1">
      <c r="A109" s="1048" t="s">
        <v>2793</v>
      </c>
      <c r="B109" s="1041" t="s">
        <v>2794</v>
      </c>
      <c r="C109" s="1042"/>
      <c r="D109" s="1042"/>
      <c r="E109" s="1025" t="e">
        <f t="shared" si="8"/>
        <v>#DIV/0!</v>
      </c>
      <c r="F109" s="1042"/>
      <c r="G109" s="1042"/>
      <c r="H109" s="1025" t="e">
        <f t="shared" si="5"/>
        <v>#DIV/0!</v>
      </c>
      <c r="I109" s="1017">
        <f t="shared" si="10"/>
        <v>0</v>
      </c>
      <c r="J109" s="1018">
        <f t="shared" si="10"/>
        <v>0</v>
      </c>
      <c r="K109" s="1027" t="e">
        <f t="shared" si="11"/>
        <v>#DIV/0!</v>
      </c>
    </row>
    <row r="110" spans="1:11" s="1012" customFormat="1" ht="15" customHeight="1">
      <c r="A110" s="1049" t="s">
        <v>265</v>
      </c>
      <c r="B110" s="1041" t="s">
        <v>266</v>
      </c>
      <c r="C110" s="1042"/>
      <c r="D110" s="1042">
        <v>7</v>
      </c>
      <c r="E110" s="1025" t="e">
        <f t="shared" si="8"/>
        <v>#DIV/0!</v>
      </c>
      <c r="F110" s="1042"/>
      <c r="G110" s="1042">
        <v>5</v>
      </c>
      <c r="H110" s="1025" t="e">
        <f t="shared" si="5"/>
        <v>#DIV/0!</v>
      </c>
      <c r="I110" s="1017">
        <f t="shared" si="10"/>
        <v>0</v>
      </c>
      <c r="J110" s="1018">
        <f t="shared" si="10"/>
        <v>12</v>
      </c>
      <c r="K110" s="1027" t="e">
        <f t="shared" si="11"/>
        <v>#DIV/0!</v>
      </c>
    </row>
    <row r="111" spans="1:11" s="1012" customFormat="1" ht="14.1" customHeight="1">
      <c r="A111" s="1049" t="s">
        <v>4186</v>
      </c>
      <c r="B111" s="1041" t="s">
        <v>4187</v>
      </c>
      <c r="C111" s="1042"/>
      <c r="D111" s="1042">
        <v>3</v>
      </c>
      <c r="E111" s="1025"/>
      <c r="F111" s="1042"/>
      <c r="G111" s="1042"/>
      <c r="H111" s="1025"/>
      <c r="I111" s="1017"/>
      <c r="J111" s="1018"/>
      <c r="K111" s="1027"/>
    </row>
    <row r="112" spans="1:11" s="1012" customFormat="1" ht="14.1" customHeight="1">
      <c r="A112" s="1049" t="s">
        <v>4966</v>
      </c>
      <c r="B112" s="1041" t="s">
        <v>4967</v>
      </c>
      <c r="C112" s="1042"/>
      <c r="D112" s="1042">
        <v>1</v>
      </c>
      <c r="E112" s="1025" t="e">
        <f t="shared" ref="E112:E175" si="12">SUM(D112/C112*100)</f>
        <v>#DIV/0!</v>
      </c>
      <c r="F112" s="1042"/>
      <c r="G112" s="1042"/>
      <c r="H112" s="1025" t="e">
        <f t="shared" ref="H112:H117" si="13">SUM(G112/F112*100)</f>
        <v>#DIV/0!</v>
      </c>
      <c r="I112" s="1017">
        <f t="shared" ref="I112:J117" si="14">C112+F112</f>
        <v>0</v>
      </c>
      <c r="J112" s="1018">
        <f t="shared" si="14"/>
        <v>1</v>
      </c>
      <c r="K112" s="1027" t="e">
        <f t="shared" ref="K112:K117" si="15">SUM(J112/I112*100)</f>
        <v>#DIV/0!</v>
      </c>
    </row>
    <row r="113" spans="1:11" s="1012" customFormat="1" ht="14.1" customHeight="1">
      <c r="A113" s="1049" t="s">
        <v>527</v>
      </c>
      <c r="B113" s="1050" t="s">
        <v>528</v>
      </c>
      <c r="C113" s="1042"/>
      <c r="D113" s="1042"/>
      <c r="E113" s="1025" t="e">
        <f t="shared" si="12"/>
        <v>#DIV/0!</v>
      </c>
      <c r="F113" s="1042"/>
      <c r="G113" s="1042">
        <v>24</v>
      </c>
      <c r="H113" s="1025" t="e">
        <f t="shared" si="13"/>
        <v>#DIV/0!</v>
      </c>
      <c r="I113" s="1017">
        <f t="shared" si="14"/>
        <v>0</v>
      </c>
      <c r="J113" s="1018">
        <f t="shared" si="14"/>
        <v>24</v>
      </c>
      <c r="K113" s="1027" t="e">
        <f t="shared" si="15"/>
        <v>#DIV/0!</v>
      </c>
    </row>
    <row r="114" spans="1:11" s="1012" customFormat="1" ht="14.1" customHeight="1">
      <c r="A114" s="1049" t="s">
        <v>4968</v>
      </c>
      <c r="B114" s="1050" t="s">
        <v>4969</v>
      </c>
      <c r="C114" s="1042"/>
      <c r="D114" s="1042">
        <v>3</v>
      </c>
      <c r="E114" s="1025" t="e">
        <f t="shared" si="12"/>
        <v>#DIV/0!</v>
      </c>
      <c r="F114" s="1042"/>
      <c r="G114" s="1042"/>
      <c r="H114" s="1025" t="e">
        <f t="shared" si="13"/>
        <v>#DIV/0!</v>
      </c>
      <c r="I114" s="1017">
        <f t="shared" si="14"/>
        <v>0</v>
      </c>
      <c r="J114" s="1018">
        <f t="shared" si="14"/>
        <v>3</v>
      </c>
      <c r="K114" s="1027" t="e">
        <f t="shared" si="15"/>
        <v>#DIV/0!</v>
      </c>
    </row>
    <row r="115" spans="1:11" s="1012" customFormat="1" ht="14.1" customHeight="1">
      <c r="A115" s="1049" t="s">
        <v>807</v>
      </c>
      <c r="B115" s="1050" t="s">
        <v>808</v>
      </c>
      <c r="C115" s="1042"/>
      <c r="D115" s="1042">
        <v>4</v>
      </c>
      <c r="E115" s="1025" t="e">
        <f t="shared" si="12"/>
        <v>#DIV/0!</v>
      </c>
      <c r="F115" s="1042"/>
      <c r="G115" s="1042"/>
      <c r="H115" s="1025" t="e">
        <f t="shared" si="13"/>
        <v>#DIV/0!</v>
      </c>
      <c r="I115" s="1017">
        <f t="shared" si="14"/>
        <v>0</v>
      </c>
      <c r="J115" s="1018">
        <f t="shared" si="14"/>
        <v>4</v>
      </c>
      <c r="K115" s="1027" t="e">
        <f t="shared" si="15"/>
        <v>#DIV/0!</v>
      </c>
    </row>
    <row r="116" spans="1:11" s="1012" customFormat="1" ht="14.1" customHeight="1">
      <c r="A116" s="1049" t="s">
        <v>4212</v>
      </c>
      <c r="B116" s="1050" t="s">
        <v>2801</v>
      </c>
      <c r="C116" s="1042"/>
      <c r="D116" s="1042">
        <v>3</v>
      </c>
      <c r="E116" s="1025" t="e">
        <f t="shared" si="12"/>
        <v>#DIV/0!</v>
      </c>
      <c r="F116" s="1042"/>
      <c r="G116" s="1042"/>
      <c r="H116" s="1025" t="e">
        <f t="shared" si="13"/>
        <v>#DIV/0!</v>
      </c>
      <c r="I116" s="1017">
        <f t="shared" si="14"/>
        <v>0</v>
      </c>
      <c r="J116" s="1018">
        <f t="shared" si="14"/>
        <v>3</v>
      </c>
      <c r="K116" s="1027" t="e">
        <f t="shared" si="15"/>
        <v>#DIV/0!</v>
      </c>
    </row>
    <row r="117" spans="1:11" s="1012" customFormat="1" ht="14.1" customHeight="1">
      <c r="A117" s="1049" t="s">
        <v>3732</v>
      </c>
      <c r="B117" s="1050" t="s">
        <v>3733</v>
      </c>
      <c r="C117" s="1042"/>
      <c r="D117" s="1042">
        <v>1</v>
      </c>
      <c r="E117" s="1025" t="e">
        <f t="shared" si="12"/>
        <v>#DIV/0!</v>
      </c>
      <c r="F117" s="1042"/>
      <c r="G117" s="1042">
        <v>1</v>
      </c>
      <c r="H117" s="1025" t="e">
        <f t="shared" si="13"/>
        <v>#DIV/0!</v>
      </c>
      <c r="I117" s="1017">
        <f t="shared" si="14"/>
        <v>0</v>
      </c>
      <c r="J117" s="1018">
        <f t="shared" si="14"/>
        <v>2</v>
      </c>
      <c r="K117" s="1027" t="e">
        <f t="shared" si="15"/>
        <v>#DIV/0!</v>
      </c>
    </row>
    <row r="118" spans="1:11" s="1012" customFormat="1" ht="14.1" customHeight="1">
      <c r="A118" s="1049" t="s">
        <v>4970</v>
      </c>
      <c r="B118" s="1050" t="s">
        <v>4971</v>
      </c>
      <c r="C118" s="1042"/>
      <c r="D118" s="1042"/>
      <c r="E118" s="1025" t="e">
        <f t="shared" si="12"/>
        <v>#DIV/0!</v>
      </c>
      <c r="F118" s="1042"/>
      <c r="G118" s="1042">
        <v>1</v>
      </c>
      <c r="H118" s="1025" t="e">
        <f>SUM(G118/F118*100)</f>
        <v>#DIV/0!</v>
      </c>
      <c r="I118" s="1017">
        <f>C118+F118</f>
        <v>0</v>
      </c>
      <c r="J118" s="1018">
        <f>D118+G118</f>
        <v>1</v>
      </c>
      <c r="K118" s="1027" t="e">
        <f>SUM(J118/I118*100)</f>
        <v>#DIV/0!</v>
      </c>
    </row>
    <row r="119" spans="1:11" s="1012" customFormat="1" ht="14.1" customHeight="1">
      <c r="A119" s="1475" t="s">
        <v>7221</v>
      </c>
      <c r="B119" s="1476"/>
      <c r="C119" s="1051"/>
      <c r="D119" s="1051"/>
      <c r="E119" s="1051"/>
      <c r="F119" s="1051"/>
      <c r="G119" s="1051"/>
      <c r="H119" s="1051"/>
      <c r="I119" s="1051"/>
      <c r="J119" s="1045"/>
      <c r="K119" s="1011"/>
    </row>
    <row r="120" spans="1:11" ht="14.1" customHeight="1">
      <c r="A120" s="1013" t="s">
        <v>1718</v>
      </c>
      <c r="B120" s="1014"/>
      <c r="C120" s="1015">
        <v>9820</v>
      </c>
      <c r="D120" s="1015">
        <v>4689</v>
      </c>
      <c r="E120" s="1034">
        <f t="shared" si="12"/>
        <v>47.749490835030549</v>
      </c>
      <c r="F120" s="1015">
        <v>2710</v>
      </c>
      <c r="G120" s="1015">
        <v>945</v>
      </c>
      <c r="H120" s="1034">
        <f t="shared" ref="H120:H154" si="16">SUM(G120/F120*100)</f>
        <v>34.870848708487081</v>
      </c>
      <c r="I120" s="1017">
        <f t="shared" ref="I120:J151" si="17">C120+F120</f>
        <v>12530</v>
      </c>
      <c r="J120" s="1018">
        <f t="shared" si="17"/>
        <v>5634</v>
      </c>
      <c r="K120" s="1027">
        <f t="shared" ref="K120:K154" si="18">SUM(J120/I120*100)</f>
        <v>44.964086193136474</v>
      </c>
    </row>
    <row r="121" spans="1:11" s="1012" customFormat="1" ht="14.1" customHeight="1">
      <c r="A121" s="1019" t="s">
        <v>1719</v>
      </c>
      <c r="B121" s="1020"/>
      <c r="C121" s="1021">
        <f>SUM(C122:C152)</f>
        <v>10767</v>
      </c>
      <c r="D121" s="1021">
        <f>SUM(D122:D152)</f>
        <v>7483</v>
      </c>
      <c r="E121" s="1034">
        <f t="shared" si="12"/>
        <v>69.499396303520015</v>
      </c>
      <c r="F121" s="1021">
        <f>SUM(F122:F152)</f>
        <v>2811</v>
      </c>
      <c r="G121" s="1021">
        <f>SUM(G122:G152)</f>
        <v>1187</v>
      </c>
      <c r="H121" s="1034">
        <f t="shared" si="16"/>
        <v>42.226965492707222</v>
      </c>
      <c r="I121" s="1017">
        <f t="shared" si="17"/>
        <v>13578</v>
      </c>
      <c r="J121" s="1018">
        <f t="shared" si="17"/>
        <v>8670</v>
      </c>
      <c r="K121" s="1027">
        <f t="shared" si="18"/>
        <v>63.853292090145821</v>
      </c>
    </row>
    <row r="122" spans="1:11" s="1012" customFormat="1" ht="14.1" customHeight="1">
      <c r="A122" s="1022" t="s">
        <v>2512</v>
      </c>
      <c r="B122" s="1023" t="s">
        <v>2513</v>
      </c>
      <c r="C122" s="1024">
        <v>31</v>
      </c>
      <c r="D122" s="1024">
        <v>21</v>
      </c>
      <c r="E122" s="1025">
        <f t="shared" si="12"/>
        <v>67.741935483870961</v>
      </c>
      <c r="F122" s="1026">
        <v>34</v>
      </c>
      <c r="G122" s="1026"/>
      <c r="H122" s="1025">
        <f t="shared" si="16"/>
        <v>0</v>
      </c>
      <c r="I122" s="1017">
        <f t="shared" si="17"/>
        <v>65</v>
      </c>
      <c r="J122" s="1018">
        <f t="shared" si="17"/>
        <v>21</v>
      </c>
      <c r="K122" s="1027">
        <f t="shared" si="18"/>
        <v>32.307692307692307</v>
      </c>
    </row>
    <row r="123" spans="1:11" s="1012" customFormat="1" ht="14.1" customHeight="1">
      <c r="A123" s="1022" t="s">
        <v>4259</v>
      </c>
      <c r="B123" s="1023" t="s">
        <v>4260</v>
      </c>
      <c r="C123" s="1024">
        <v>699</v>
      </c>
      <c r="D123" s="1024">
        <v>1</v>
      </c>
      <c r="E123" s="1025">
        <f t="shared" si="12"/>
        <v>0.14306151645207438</v>
      </c>
      <c r="F123" s="1026">
        <v>67</v>
      </c>
      <c r="G123" s="1026">
        <v>33</v>
      </c>
      <c r="H123" s="1025">
        <f t="shared" si="16"/>
        <v>49.253731343283583</v>
      </c>
      <c r="I123" s="1017">
        <f t="shared" si="17"/>
        <v>766</v>
      </c>
      <c r="J123" s="1018">
        <f t="shared" si="17"/>
        <v>34</v>
      </c>
      <c r="K123" s="1027">
        <f t="shared" si="18"/>
        <v>4.4386422976501301</v>
      </c>
    </row>
    <row r="124" spans="1:11" s="1012" customFormat="1" ht="14.1" customHeight="1">
      <c r="A124" s="1022" t="s">
        <v>4261</v>
      </c>
      <c r="B124" s="1023" t="s">
        <v>4262</v>
      </c>
      <c r="C124" s="1024">
        <v>3975</v>
      </c>
      <c r="D124" s="1024">
        <v>3275</v>
      </c>
      <c r="E124" s="1025">
        <f t="shared" si="12"/>
        <v>82.389937106918239</v>
      </c>
      <c r="F124" s="1026">
        <v>1504</v>
      </c>
      <c r="G124" s="1026">
        <v>1118</v>
      </c>
      <c r="H124" s="1025">
        <f t="shared" si="16"/>
        <v>74.335106382978722</v>
      </c>
      <c r="I124" s="1017">
        <f t="shared" si="17"/>
        <v>5479</v>
      </c>
      <c r="J124" s="1018">
        <f t="shared" si="17"/>
        <v>4393</v>
      </c>
      <c r="K124" s="1027">
        <f t="shared" si="18"/>
        <v>80.178864756342392</v>
      </c>
    </row>
    <row r="125" spans="1:11" s="1012" customFormat="1" ht="14.1" customHeight="1">
      <c r="A125" s="1022" t="s">
        <v>2514</v>
      </c>
      <c r="B125" s="1023" t="s">
        <v>2515</v>
      </c>
      <c r="C125" s="1024">
        <v>3196</v>
      </c>
      <c r="D125" s="1024">
        <v>880</v>
      </c>
      <c r="E125" s="1025">
        <f t="shared" si="12"/>
        <v>27.534418022528161</v>
      </c>
      <c r="F125" s="1026">
        <v>120</v>
      </c>
      <c r="G125" s="1026">
        <v>4</v>
      </c>
      <c r="H125" s="1025">
        <f t="shared" si="16"/>
        <v>3.3333333333333335</v>
      </c>
      <c r="I125" s="1017">
        <f t="shared" si="17"/>
        <v>3316</v>
      </c>
      <c r="J125" s="1018">
        <f t="shared" si="17"/>
        <v>884</v>
      </c>
      <c r="K125" s="1027">
        <f t="shared" si="18"/>
        <v>26.658624849215922</v>
      </c>
    </row>
    <row r="126" spans="1:11" s="1012" customFormat="1" ht="14.1" customHeight="1">
      <c r="A126" s="1022" t="s">
        <v>4511</v>
      </c>
      <c r="B126" s="1023" t="s">
        <v>4512</v>
      </c>
      <c r="C126" s="1024">
        <v>194</v>
      </c>
      <c r="D126" s="1024">
        <v>24</v>
      </c>
      <c r="E126" s="1025">
        <f t="shared" si="12"/>
        <v>12.371134020618557</v>
      </c>
      <c r="F126" s="1026">
        <v>7</v>
      </c>
      <c r="G126" s="1026">
        <v>1</v>
      </c>
      <c r="H126" s="1025">
        <f t="shared" si="16"/>
        <v>14.285714285714285</v>
      </c>
      <c r="I126" s="1017">
        <f t="shared" si="17"/>
        <v>201</v>
      </c>
      <c r="J126" s="1018">
        <f t="shared" si="17"/>
        <v>25</v>
      </c>
      <c r="K126" s="1027">
        <f t="shared" si="18"/>
        <v>12.437810945273633</v>
      </c>
    </row>
    <row r="127" spans="1:11" s="1012" customFormat="1" ht="14.1" customHeight="1">
      <c r="A127" s="1022" t="s">
        <v>4513</v>
      </c>
      <c r="B127" s="1023" t="s">
        <v>1819</v>
      </c>
      <c r="C127" s="1024">
        <v>71</v>
      </c>
      <c r="D127" s="1024">
        <v>9</v>
      </c>
      <c r="E127" s="1025">
        <f t="shared" si="12"/>
        <v>12.676056338028168</v>
      </c>
      <c r="F127" s="1026">
        <v>8</v>
      </c>
      <c r="G127" s="1026">
        <v>1</v>
      </c>
      <c r="H127" s="1025">
        <f t="shared" si="16"/>
        <v>12.5</v>
      </c>
      <c r="I127" s="1017">
        <f t="shared" si="17"/>
        <v>79</v>
      </c>
      <c r="J127" s="1018">
        <f t="shared" si="17"/>
        <v>10</v>
      </c>
      <c r="K127" s="1027">
        <f t="shared" si="18"/>
        <v>12.658227848101266</v>
      </c>
    </row>
    <row r="128" spans="1:11" s="1012" customFormat="1" ht="14.1" customHeight="1">
      <c r="A128" s="1022" t="s">
        <v>1079</v>
      </c>
      <c r="B128" s="1023" t="s">
        <v>1820</v>
      </c>
      <c r="C128" s="1024">
        <v>479</v>
      </c>
      <c r="D128" s="1024">
        <v>29</v>
      </c>
      <c r="E128" s="1025">
        <f t="shared" si="12"/>
        <v>6.0542797494780798</v>
      </c>
      <c r="F128" s="1026">
        <v>15</v>
      </c>
      <c r="G128" s="1026"/>
      <c r="H128" s="1025">
        <f t="shared" si="16"/>
        <v>0</v>
      </c>
      <c r="I128" s="1017">
        <f t="shared" si="17"/>
        <v>494</v>
      </c>
      <c r="J128" s="1018">
        <f t="shared" si="17"/>
        <v>29</v>
      </c>
      <c r="K128" s="1027">
        <f t="shared" si="18"/>
        <v>5.8704453441295543</v>
      </c>
    </row>
    <row r="129" spans="1:11" s="1012" customFormat="1" ht="14.1" customHeight="1">
      <c r="A129" s="1022" t="s">
        <v>1065</v>
      </c>
      <c r="B129" s="1023" t="s">
        <v>1066</v>
      </c>
      <c r="C129" s="1024">
        <v>280</v>
      </c>
      <c r="D129" s="1024">
        <v>410</v>
      </c>
      <c r="E129" s="1025">
        <f t="shared" si="12"/>
        <v>146.42857142857142</v>
      </c>
      <c r="F129" s="1026">
        <v>82</v>
      </c>
      <c r="G129" s="1026"/>
      <c r="H129" s="1025">
        <f t="shared" si="16"/>
        <v>0</v>
      </c>
      <c r="I129" s="1017">
        <f t="shared" si="17"/>
        <v>362</v>
      </c>
      <c r="J129" s="1018">
        <f t="shared" si="17"/>
        <v>410</v>
      </c>
      <c r="K129" s="1027">
        <f t="shared" si="18"/>
        <v>113.25966850828731</v>
      </c>
    </row>
    <row r="130" spans="1:11" s="1012" customFormat="1" ht="14.1" customHeight="1">
      <c r="A130" s="1022" t="s">
        <v>833</v>
      </c>
      <c r="B130" s="1023" t="s">
        <v>834</v>
      </c>
      <c r="C130" s="1024">
        <v>1390</v>
      </c>
      <c r="D130" s="1024">
        <v>2460</v>
      </c>
      <c r="E130" s="1025">
        <f t="shared" si="12"/>
        <v>176.97841726618705</v>
      </c>
      <c r="F130" s="1026">
        <v>896</v>
      </c>
      <c r="G130" s="1026">
        <v>4</v>
      </c>
      <c r="H130" s="1025">
        <f t="shared" si="16"/>
        <v>0.4464285714285714</v>
      </c>
      <c r="I130" s="1017">
        <f t="shared" si="17"/>
        <v>2286</v>
      </c>
      <c r="J130" s="1018">
        <f t="shared" si="17"/>
        <v>2464</v>
      </c>
      <c r="K130" s="1027">
        <f t="shared" si="18"/>
        <v>107.78652668416449</v>
      </c>
    </row>
    <row r="131" spans="1:11" s="1012" customFormat="1" ht="18" customHeight="1">
      <c r="A131" s="1022" t="s">
        <v>1821</v>
      </c>
      <c r="B131" s="1023" t="s">
        <v>1822</v>
      </c>
      <c r="C131" s="1024">
        <v>8</v>
      </c>
      <c r="D131" s="1024">
        <v>3</v>
      </c>
      <c r="E131" s="1025">
        <f t="shared" si="12"/>
        <v>37.5</v>
      </c>
      <c r="F131" s="1026">
        <v>2</v>
      </c>
      <c r="G131" s="1026">
        <v>7</v>
      </c>
      <c r="H131" s="1025">
        <f t="shared" si="16"/>
        <v>350</v>
      </c>
      <c r="I131" s="1017">
        <f t="shared" si="17"/>
        <v>10</v>
      </c>
      <c r="J131" s="1018">
        <f t="shared" si="17"/>
        <v>10</v>
      </c>
      <c r="K131" s="1027">
        <f t="shared" si="18"/>
        <v>100</v>
      </c>
    </row>
    <row r="132" spans="1:11" s="1012" customFormat="1" ht="14.1" customHeight="1">
      <c r="A132" s="1022" t="s">
        <v>1069</v>
      </c>
      <c r="B132" s="1023" t="s">
        <v>1070</v>
      </c>
      <c r="C132" s="1024">
        <v>1</v>
      </c>
      <c r="D132" s="1024"/>
      <c r="E132" s="1025">
        <f t="shared" si="12"/>
        <v>0</v>
      </c>
      <c r="F132" s="1026"/>
      <c r="G132" s="1026"/>
      <c r="H132" s="1025" t="e">
        <f t="shared" si="16"/>
        <v>#DIV/0!</v>
      </c>
      <c r="I132" s="1017">
        <f t="shared" si="17"/>
        <v>1</v>
      </c>
      <c r="J132" s="1018">
        <f t="shared" si="17"/>
        <v>0</v>
      </c>
      <c r="K132" s="1027">
        <f t="shared" si="18"/>
        <v>0</v>
      </c>
    </row>
    <row r="133" spans="1:11" s="1012" customFormat="1" ht="14.1" customHeight="1">
      <c r="A133" s="1022" t="s">
        <v>1074</v>
      </c>
      <c r="B133" s="1023" t="s">
        <v>1823</v>
      </c>
      <c r="C133" s="1024">
        <v>82</v>
      </c>
      <c r="D133" s="1024">
        <v>65</v>
      </c>
      <c r="E133" s="1025">
        <f t="shared" si="12"/>
        <v>79.268292682926827</v>
      </c>
      <c r="F133" s="1026">
        <v>4</v>
      </c>
      <c r="G133" s="1026">
        <v>6</v>
      </c>
      <c r="H133" s="1025">
        <f t="shared" si="16"/>
        <v>150</v>
      </c>
      <c r="I133" s="1017">
        <f t="shared" si="17"/>
        <v>86</v>
      </c>
      <c r="J133" s="1018">
        <f t="shared" si="17"/>
        <v>71</v>
      </c>
      <c r="K133" s="1027">
        <f t="shared" si="18"/>
        <v>82.558139534883722</v>
      </c>
    </row>
    <row r="134" spans="1:11" s="1012" customFormat="1" ht="14.1" customHeight="1">
      <c r="A134" s="1022" t="s">
        <v>1824</v>
      </c>
      <c r="B134" s="1023" t="s">
        <v>1825</v>
      </c>
      <c r="C134" s="1024">
        <v>11</v>
      </c>
      <c r="D134" s="1024">
        <v>8</v>
      </c>
      <c r="E134" s="1025">
        <f t="shared" si="12"/>
        <v>72.727272727272734</v>
      </c>
      <c r="F134" s="1026">
        <v>4</v>
      </c>
      <c r="G134" s="1026"/>
      <c r="H134" s="1025">
        <f t="shared" si="16"/>
        <v>0</v>
      </c>
      <c r="I134" s="1017">
        <f t="shared" si="17"/>
        <v>15</v>
      </c>
      <c r="J134" s="1018">
        <f t="shared" si="17"/>
        <v>8</v>
      </c>
      <c r="K134" s="1027">
        <f t="shared" si="18"/>
        <v>53.333333333333336</v>
      </c>
    </row>
    <row r="135" spans="1:11" s="1012" customFormat="1" ht="14.1" customHeight="1">
      <c r="A135" s="1022" t="s">
        <v>2795</v>
      </c>
      <c r="B135" s="1023" t="s">
        <v>1826</v>
      </c>
      <c r="C135" s="1024">
        <v>25</v>
      </c>
      <c r="D135" s="1024">
        <v>18</v>
      </c>
      <c r="E135" s="1025">
        <f t="shared" si="12"/>
        <v>72</v>
      </c>
      <c r="F135" s="1026">
        <v>3</v>
      </c>
      <c r="G135" s="1026">
        <v>4</v>
      </c>
      <c r="H135" s="1025">
        <f t="shared" si="16"/>
        <v>133.33333333333331</v>
      </c>
      <c r="I135" s="1017">
        <f t="shared" si="17"/>
        <v>28</v>
      </c>
      <c r="J135" s="1018">
        <f t="shared" si="17"/>
        <v>22</v>
      </c>
      <c r="K135" s="1027">
        <f t="shared" si="18"/>
        <v>78.571428571428569</v>
      </c>
    </row>
    <row r="136" spans="1:11" s="1012" customFormat="1" ht="14.1" customHeight="1">
      <c r="A136" s="1022" t="s">
        <v>2861</v>
      </c>
      <c r="B136" s="1023" t="s">
        <v>1827</v>
      </c>
      <c r="C136" s="1024">
        <v>125</v>
      </c>
      <c r="D136" s="1024">
        <v>91</v>
      </c>
      <c r="E136" s="1025">
        <f t="shared" si="12"/>
        <v>72.8</v>
      </c>
      <c r="F136" s="1026">
        <v>7</v>
      </c>
      <c r="G136" s="1026">
        <v>7</v>
      </c>
      <c r="H136" s="1025">
        <f t="shared" si="16"/>
        <v>100</v>
      </c>
      <c r="I136" s="1017">
        <f t="shared" si="17"/>
        <v>132</v>
      </c>
      <c r="J136" s="1018">
        <f t="shared" si="17"/>
        <v>98</v>
      </c>
      <c r="K136" s="1027">
        <f t="shared" si="18"/>
        <v>74.242424242424249</v>
      </c>
    </row>
    <row r="137" spans="1:11" s="1012" customFormat="1" ht="27" customHeight="1">
      <c r="A137" s="1044" t="s">
        <v>2792</v>
      </c>
      <c r="B137" s="1047" t="s">
        <v>1828</v>
      </c>
      <c r="C137" s="1042">
        <v>11</v>
      </c>
      <c r="D137" s="1042">
        <v>13</v>
      </c>
      <c r="E137" s="1025">
        <f t="shared" si="12"/>
        <v>118.18181818181819</v>
      </c>
      <c r="F137" s="1026">
        <v>1</v>
      </c>
      <c r="G137" s="1026">
        <v>1</v>
      </c>
      <c r="H137" s="1025">
        <f t="shared" si="16"/>
        <v>100</v>
      </c>
      <c r="I137" s="1017">
        <f t="shared" si="17"/>
        <v>12</v>
      </c>
      <c r="J137" s="1018">
        <f t="shared" si="17"/>
        <v>14</v>
      </c>
      <c r="K137" s="1027">
        <f t="shared" si="18"/>
        <v>116.66666666666667</v>
      </c>
    </row>
    <row r="138" spans="1:11" s="1012" customFormat="1" ht="14.1" customHeight="1">
      <c r="A138" s="1044" t="s">
        <v>2793</v>
      </c>
      <c r="B138" s="1047" t="s">
        <v>1829</v>
      </c>
      <c r="C138" s="1042">
        <v>61</v>
      </c>
      <c r="D138" s="1042">
        <v>53</v>
      </c>
      <c r="E138" s="1025">
        <f t="shared" si="12"/>
        <v>86.885245901639337</v>
      </c>
      <c r="F138" s="1026">
        <v>9</v>
      </c>
      <c r="G138" s="1026"/>
      <c r="H138" s="1025">
        <f t="shared" si="16"/>
        <v>0</v>
      </c>
      <c r="I138" s="1017">
        <f t="shared" si="17"/>
        <v>70</v>
      </c>
      <c r="J138" s="1018">
        <f t="shared" si="17"/>
        <v>53</v>
      </c>
      <c r="K138" s="1027">
        <f t="shared" si="18"/>
        <v>75.714285714285708</v>
      </c>
    </row>
    <row r="139" spans="1:11" s="1012" customFormat="1" ht="14.1" customHeight="1">
      <c r="A139" s="1044" t="s">
        <v>1830</v>
      </c>
      <c r="B139" s="1052" t="s">
        <v>1831</v>
      </c>
      <c r="C139" s="1042">
        <v>1</v>
      </c>
      <c r="D139" s="1042"/>
      <c r="E139" s="1025">
        <f t="shared" si="12"/>
        <v>0</v>
      </c>
      <c r="F139" s="1026"/>
      <c r="G139" s="1026"/>
      <c r="H139" s="1025" t="e">
        <f t="shared" si="16"/>
        <v>#DIV/0!</v>
      </c>
      <c r="I139" s="1017">
        <f t="shared" si="17"/>
        <v>1</v>
      </c>
      <c r="J139" s="1018">
        <f t="shared" si="17"/>
        <v>0</v>
      </c>
      <c r="K139" s="1027">
        <f t="shared" si="18"/>
        <v>0</v>
      </c>
    </row>
    <row r="140" spans="1:11" s="1012" customFormat="1" ht="14.1" customHeight="1">
      <c r="A140" s="1044" t="s">
        <v>1832</v>
      </c>
      <c r="B140" s="1023" t="s">
        <v>1833</v>
      </c>
      <c r="C140" s="1042">
        <v>15</v>
      </c>
      <c r="D140" s="1042">
        <v>10</v>
      </c>
      <c r="E140" s="1025">
        <f t="shared" si="12"/>
        <v>66.666666666666657</v>
      </c>
      <c r="F140" s="1026"/>
      <c r="G140" s="1026"/>
      <c r="H140" s="1025" t="e">
        <f t="shared" si="16"/>
        <v>#DIV/0!</v>
      </c>
      <c r="I140" s="1017">
        <f t="shared" si="17"/>
        <v>15</v>
      </c>
      <c r="J140" s="1018">
        <f t="shared" si="17"/>
        <v>10</v>
      </c>
      <c r="K140" s="1027">
        <f t="shared" si="18"/>
        <v>66.666666666666657</v>
      </c>
    </row>
    <row r="141" spans="1:11" s="1012" customFormat="1" ht="14.1" customHeight="1">
      <c r="A141" s="1044" t="s">
        <v>1067</v>
      </c>
      <c r="B141" s="1023" t="s">
        <v>1068</v>
      </c>
      <c r="C141" s="1042">
        <v>73</v>
      </c>
      <c r="D141" s="1042">
        <v>67</v>
      </c>
      <c r="E141" s="1025">
        <f t="shared" si="12"/>
        <v>91.780821917808225</v>
      </c>
      <c r="F141" s="1026">
        <v>1</v>
      </c>
      <c r="G141" s="1026">
        <v>1</v>
      </c>
      <c r="H141" s="1025">
        <f t="shared" si="16"/>
        <v>100</v>
      </c>
      <c r="I141" s="1017">
        <f t="shared" si="17"/>
        <v>74</v>
      </c>
      <c r="J141" s="1018">
        <f t="shared" si="17"/>
        <v>68</v>
      </c>
      <c r="K141" s="1027">
        <f t="shared" si="18"/>
        <v>91.891891891891902</v>
      </c>
    </row>
    <row r="142" spans="1:11" s="1012" customFormat="1" ht="14.1" customHeight="1">
      <c r="A142" s="1044" t="s">
        <v>1336</v>
      </c>
      <c r="B142" s="1047" t="s">
        <v>1834</v>
      </c>
      <c r="C142" s="1042">
        <v>10</v>
      </c>
      <c r="D142" s="1042">
        <v>4</v>
      </c>
      <c r="E142" s="1025">
        <f t="shared" si="12"/>
        <v>40</v>
      </c>
      <c r="F142" s="1026"/>
      <c r="G142" s="1026"/>
      <c r="H142" s="1025" t="e">
        <f t="shared" si="16"/>
        <v>#DIV/0!</v>
      </c>
      <c r="I142" s="1017">
        <f t="shared" si="17"/>
        <v>10</v>
      </c>
      <c r="J142" s="1018">
        <f t="shared" si="17"/>
        <v>4</v>
      </c>
      <c r="K142" s="1027">
        <f t="shared" si="18"/>
        <v>40</v>
      </c>
    </row>
    <row r="143" spans="1:11" s="1012" customFormat="1" ht="14.1" customHeight="1">
      <c r="A143" s="1044" t="s">
        <v>1338</v>
      </c>
      <c r="B143" s="1047" t="s">
        <v>1836</v>
      </c>
      <c r="C143" s="1042">
        <v>19</v>
      </c>
      <c r="D143" s="1042">
        <v>15</v>
      </c>
      <c r="E143" s="1025">
        <f t="shared" si="12"/>
        <v>78.94736842105263</v>
      </c>
      <c r="F143" s="1026">
        <v>1</v>
      </c>
      <c r="G143" s="1026"/>
      <c r="H143" s="1025">
        <f t="shared" si="16"/>
        <v>0</v>
      </c>
      <c r="I143" s="1017">
        <f t="shared" si="17"/>
        <v>20</v>
      </c>
      <c r="J143" s="1018">
        <f t="shared" si="17"/>
        <v>15</v>
      </c>
      <c r="K143" s="1027">
        <f t="shared" si="18"/>
        <v>75</v>
      </c>
    </row>
    <row r="144" spans="1:11" s="1012" customFormat="1" ht="14.1" customHeight="1">
      <c r="A144" s="1044" t="s">
        <v>540</v>
      </c>
      <c r="B144" s="1047" t="s">
        <v>927</v>
      </c>
      <c r="C144" s="1026"/>
      <c r="D144" s="1026"/>
      <c r="E144" s="1025" t="e">
        <f t="shared" si="12"/>
        <v>#DIV/0!</v>
      </c>
      <c r="F144" s="1026">
        <v>1</v>
      </c>
      <c r="G144" s="1026"/>
      <c r="H144" s="1025">
        <f t="shared" si="16"/>
        <v>0</v>
      </c>
      <c r="I144" s="1017">
        <f t="shared" si="17"/>
        <v>1</v>
      </c>
      <c r="J144" s="1018">
        <f t="shared" si="17"/>
        <v>0</v>
      </c>
      <c r="K144" s="1027">
        <f t="shared" si="18"/>
        <v>0</v>
      </c>
    </row>
    <row r="145" spans="1:13" s="1012" customFormat="1" ht="27" customHeight="1">
      <c r="A145" s="1044" t="s">
        <v>1848</v>
      </c>
      <c r="B145" s="1052" t="s">
        <v>928</v>
      </c>
      <c r="C145" s="1026"/>
      <c r="D145" s="1026">
        <v>17</v>
      </c>
      <c r="E145" s="1025" t="e">
        <f t="shared" si="12"/>
        <v>#DIV/0!</v>
      </c>
      <c r="F145" s="1026">
        <v>11</v>
      </c>
      <c r="G145" s="1026"/>
      <c r="H145" s="1025">
        <f t="shared" si="16"/>
        <v>0</v>
      </c>
      <c r="I145" s="1017">
        <f t="shared" si="17"/>
        <v>11</v>
      </c>
      <c r="J145" s="1018">
        <f t="shared" si="17"/>
        <v>17</v>
      </c>
      <c r="K145" s="1027">
        <f t="shared" si="18"/>
        <v>154.54545454545453</v>
      </c>
      <c r="M145" s="1053"/>
    </row>
    <row r="146" spans="1:13" s="1012" customFormat="1" ht="14.1" customHeight="1">
      <c r="A146" s="1044" t="s">
        <v>1067</v>
      </c>
      <c r="B146" s="1047" t="s">
        <v>929</v>
      </c>
      <c r="C146" s="1042"/>
      <c r="D146" s="1042"/>
      <c r="E146" s="1025" t="e">
        <f t="shared" si="12"/>
        <v>#DIV/0!</v>
      </c>
      <c r="F146" s="1026">
        <v>27</v>
      </c>
      <c r="G146" s="1026"/>
      <c r="H146" s="1025">
        <f t="shared" si="16"/>
        <v>0</v>
      </c>
      <c r="I146" s="1017">
        <f t="shared" si="17"/>
        <v>27</v>
      </c>
      <c r="J146" s="1018">
        <f t="shared" si="17"/>
        <v>0</v>
      </c>
      <c r="K146" s="1027">
        <f t="shared" si="18"/>
        <v>0</v>
      </c>
    </row>
    <row r="147" spans="1:13" s="1012" customFormat="1" ht="14.1" customHeight="1">
      <c r="A147" s="1044" t="s">
        <v>1071</v>
      </c>
      <c r="B147" s="1047" t="s">
        <v>1835</v>
      </c>
      <c r="C147" s="1042">
        <v>6</v>
      </c>
      <c r="D147" s="1042">
        <v>9</v>
      </c>
      <c r="E147" s="1025">
        <f t="shared" si="12"/>
        <v>150</v>
      </c>
      <c r="F147" s="1026"/>
      <c r="G147" s="1026"/>
      <c r="H147" s="1025" t="e">
        <f t="shared" si="16"/>
        <v>#DIV/0!</v>
      </c>
      <c r="I147" s="1017">
        <f t="shared" si="17"/>
        <v>6</v>
      </c>
      <c r="J147" s="1018">
        <f t="shared" si="17"/>
        <v>9</v>
      </c>
      <c r="K147" s="1027">
        <f t="shared" si="18"/>
        <v>150</v>
      </c>
    </row>
    <row r="148" spans="1:13" s="1012" customFormat="1" ht="14.1" customHeight="1">
      <c r="A148" s="1044" t="s">
        <v>1074</v>
      </c>
      <c r="B148" s="1047" t="s">
        <v>930</v>
      </c>
      <c r="C148" s="1042">
        <v>1</v>
      </c>
      <c r="D148" s="1042"/>
      <c r="E148" s="1025">
        <f t="shared" si="12"/>
        <v>0</v>
      </c>
      <c r="F148" s="1026"/>
      <c r="G148" s="1026"/>
      <c r="H148" s="1025" t="e">
        <f t="shared" si="16"/>
        <v>#DIV/0!</v>
      </c>
      <c r="I148" s="1017">
        <f t="shared" si="17"/>
        <v>1</v>
      </c>
      <c r="J148" s="1018">
        <f t="shared" si="17"/>
        <v>0</v>
      </c>
      <c r="K148" s="1027">
        <f t="shared" si="18"/>
        <v>0</v>
      </c>
    </row>
    <row r="149" spans="1:13" s="1012" customFormat="1" ht="14.1" customHeight="1">
      <c r="A149" s="1044" t="s">
        <v>835</v>
      </c>
      <c r="B149" s="1047" t="s">
        <v>836</v>
      </c>
      <c r="C149" s="1042">
        <v>1</v>
      </c>
      <c r="D149" s="1042"/>
      <c r="E149" s="1025">
        <f t="shared" si="12"/>
        <v>0</v>
      </c>
      <c r="F149" s="1042">
        <v>1</v>
      </c>
      <c r="G149" s="1042"/>
      <c r="H149" s="1025">
        <f t="shared" si="16"/>
        <v>0</v>
      </c>
      <c r="I149" s="1017">
        <f t="shared" si="17"/>
        <v>2</v>
      </c>
      <c r="J149" s="1018">
        <f t="shared" si="17"/>
        <v>0</v>
      </c>
      <c r="K149" s="1027">
        <f t="shared" si="18"/>
        <v>0</v>
      </c>
    </row>
    <row r="150" spans="1:13" s="1012" customFormat="1" ht="14.1" customHeight="1">
      <c r="A150" s="1022" t="s">
        <v>1167</v>
      </c>
      <c r="B150" s="1023" t="s">
        <v>1168</v>
      </c>
      <c r="C150" s="1042">
        <v>2</v>
      </c>
      <c r="D150" s="1042"/>
      <c r="E150" s="1025">
        <f t="shared" si="12"/>
        <v>0</v>
      </c>
      <c r="F150" s="1042">
        <v>6</v>
      </c>
      <c r="G150" s="1042"/>
      <c r="H150" s="1025">
        <f t="shared" si="16"/>
        <v>0</v>
      </c>
      <c r="I150" s="1017">
        <f t="shared" si="17"/>
        <v>8</v>
      </c>
      <c r="J150" s="1018">
        <f t="shared" si="17"/>
        <v>0</v>
      </c>
      <c r="K150" s="1027">
        <f t="shared" si="18"/>
        <v>0</v>
      </c>
    </row>
    <row r="151" spans="1:13" s="1012" customFormat="1" ht="14.1" customHeight="1">
      <c r="A151" s="1048" t="s">
        <v>2793</v>
      </c>
      <c r="B151" s="1041" t="s">
        <v>2794</v>
      </c>
      <c r="C151" s="1042"/>
      <c r="D151" s="1042"/>
      <c r="E151" s="1025" t="e">
        <f t="shared" si="12"/>
        <v>#DIV/0!</v>
      </c>
      <c r="F151" s="1042"/>
      <c r="G151" s="1042"/>
      <c r="H151" s="1025" t="e">
        <f t="shared" si="16"/>
        <v>#DIV/0!</v>
      </c>
      <c r="I151" s="1017">
        <f t="shared" si="17"/>
        <v>0</v>
      </c>
      <c r="J151" s="1018">
        <f t="shared" si="17"/>
        <v>0</v>
      </c>
      <c r="K151" s="1027" t="e">
        <f t="shared" si="18"/>
        <v>#DIV/0!</v>
      </c>
    </row>
    <row r="152" spans="1:13" s="1012" customFormat="1" ht="14.1" customHeight="1">
      <c r="A152" s="1054" t="s">
        <v>4972</v>
      </c>
      <c r="B152" s="1023" t="s">
        <v>4973</v>
      </c>
      <c r="C152" s="1042"/>
      <c r="D152" s="1042">
        <v>1</v>
      </c>
      <c r="E152" s="1025" t="e">
        <f t="shared" si="12"/>
        <v>#DIV/0!</v>
      </c>
      <c r="F152" s="1042"/>
      <c r="G152" s="1042"/>
      <c r="H152" s="1025" t="e">
        <f t="shared" si="16"/>
        <v>#DIV/0!</v>
      </c>
      <c r="I152" s="1017">
        <f t="shared" ref="I152:J154" si="19">C152+F152</f>
        <v>0</v>
      </c>
      <c r="J152" s="1018">
        <f t="shared" si="19"/>
        <v>1</v>
      </c>
      <c r="K152" s="1027" t="e">
        <f t="shared" si="18"/>
        <v>#DIV/0!</v>
      </c>
    </row>
    <row r="153" spans="1:13" s="1012" customFormat="1" ht="14.1" customHeight="1">
      <c r="A153" s="1055" t="s">
        <v>931</v>
      </c>
      <c r="B153" s="1056"/>
      <c r="C153" s="1042"/>
      <c r="D153" s="1042"/>
      <c r="E153" s="1025" t="e">
        <f t="shared" si="12"/>
        <v>#DIV/0!</v>
      </c>
      <c r="F153" s="1042"/>
      <c r="G153" s="1042"/>
      <c r="H153" s="1025" t="e">
        <f t="shared" si="16"/>
        <v>#DIV/0!</v>
      </c>
      <c r="I153" s="1017">
        <f t="shared" si="19"/>
        <v>0</v>
      </c>
      <c r="J153" s="1018">
        <f t="shared" si="19"/>
        <v>0</v>
      </c>
      <c r="K153" s="1027" t="e">
        <f t="shared" si="18"/>
        <v>#DIV/0!</v>
      </c>
    </row>
    <row r="154" spans="1:13" s="1012" customFormat="1" ht="14.1" customHeight="1">
      <c r="A154" s="1054" t="s">
        <v>1079</v>
      </c>
      <c r="B154" s="1040" t="s">
        <v>932</v>
      </c>
      <c r="C154" s="1042"/>
      <c r="D154" s="1042"/>
      <c r="E154" s="1025" t="e">
        <f t="shared" si="12"/>
        <v>#DIV/0!</v>
      </c>
      <c r="F154" s="1042"/>
      <c r="G154" s="1042"/>
      <c r="H154" s="1025" t="e">
        <f t="shared" si="16"/>
        <v>#DIV/0!</v>
      </c>
      <c r="I154" s="1017">
        <f t="shared" si="19"/>
        <v>0</v>
      </c>
      <c r="J154" s="1018">
        <f t="shared" si="19"/>
        <v>0</v>
      </c>
      <c r="K154" s="1027" t="e">
        <f t="shared" si="18"/>
        <v>#DIV/0!</v>
      </c>
    </row>
    <row r="155" spans="1:13" s="1012" customFormat="1" ht="14.1" customHeight="1">
      <c r="A155" s="1475" t="s">
        <v>7222</v>
      </c>
      <c r="B155" s="1476"/>
      <c r="C155" s="1057"/>
      <c r="D155" s="1057"/>
      <c r="E155" s="1057"/>
      <c r="F155" s="1057"/>
      <c r="G155" s="1057"/>
      <c r="H155" s="1057"/>
      <c r="I155" s="1057"/>
      <c r="J155" s="1057"/>
      <c r="K155" s="1011"/>
    </row>
    <row r="156" spans="1:13" ht="14.1" customHeight="1">
      <c r="A156" s="1013" t="s">
        <v>1718</v>
      </c>
      <c r="B156" s="1014"/>
      <c r="C156" s="1015">
        <v>1769</v>
      </c>
      <c r="D156" s="1015">
        <v>480</v>
      </c>
      <c r="E156" s="1034">
        <f t="shared" si="12"/>
        <v>27.133973996608251</v>
      </c>
      <c r="F156" s="1015">
        <v>20</v>
      </c>
      <c r="G156" s="1015">
        <v>15</v>
      </c>
      <c r="H156" s="1034">
        <f t="shared" ref="H156:H168" si="20">SUM(G156/F156*100)</f>
        <v>75</v>
      </c>
      <c r="I156" s="1017">
        <f t="shared" ref="I156:J168" si="21">C156+F156</f>
        <v>1789</v>
      </c>
      <c r="J156" s="1018">
        <f t="shared" si="21"/>
        <v>495</v>
      </c>
      <c r="K156" s="1027">
        <f t="shared" ref="K156:K168" si="22">SUM(J156/I156*100)</f>
        <v>27.669088876467303</v>
      </c>
    </row>
    <row r="157" spans="1:13" s="1012" customFormat="1" ht="14.1" customHeight="1">
      <c r="A157" s="1019" t="s">
        <v>1719</v>
      </c>
      <c r="B157" s="1058"/>
      <c r="C157" s="1021">
        <f>SUM(C158:C168)</f>
        <v>1769</v>
      </c>
      <c r="D157" s="1021">
        <f>SUM(D158:D168)</f>
        <v>513</v>
      </c>
      <c r="E157" s="1034">
        <f t="shared" si="12"/>
        <v>28.999434708875071</v>
      </c>
      <c r="F157" s="1021">
        <f>SUM(F158:F168)</f>
        <v>20</v>
      </c>
      <c r="G157" s="1021">
        <f>SUM(G158:G168)</f>
        <v>15</v>
      </c>
      <c r="H157" s="1034">
        <f t="shared" si="20"/>
        <v>75</v>
      </c>
      <c r="I157" s="1017">
        <f t="shared" si="21"/>
        <v>1789</v>
      </c>
      <c r="J157" s="1018">
        <f t="shared" si="21"/>
        <v>528</v>
      </c>
      <c r="K157" s="1027">
        <f t="shared" si="22"/>
        <v>29.513694801565123</v>
      </c>
    </row>
    <row r="158" spans="1:13" s="1012" customFormat="1" ht="35.25" customHeight="1">
      <c r="A158" s="1038" t="s">
        <v>4263</v>
      </c>
      <c r="B158" s="1023" t="s">
        <v>933</v>
      </c>
      <c r="C158" s="1026">
        <v>1668</v>
      </c>
      <c r="D158" s="1026">
        <v>489</v>
      </c>
      <c r="E158" s="1025">
        <f t="shared" si="12"/>
        <v>29.31654676258993</v>
      </c>
      <c r="F158" s="1026">
        <v>20</v>
      </c>
      <c r="G158" s="1026">
        <v>15</v>
      </c>
      <c r="H158" s="1025">
        <f t="shared" si="20"/>
        <v>75</v>
      </c>
      <c r="I158" s="1017">
        <f t="shared" si="21"/>
        <v>1688</v>
      </c>
      <c r="J158" s="1018">
        <f t="shared" si="21"/>
        <v>504</v>
      </c>
      <c r="K158" s="1027">
        <f t="shared" si="22"/>
        <v>29.857819905213269</v>
      </c>
    </row>
    <row r="159" spans="1:13" s="1012" customFormat="1" ht="24.75" customHeight="1">
      <c r="A159" s="1038" t="s">
        <v>4515</v>
      </c>
      <c r="B159" s="1023" t="s">
        <v>934</v>
      </c>
      <c r="C159" s="1024">
        <v>6</v>
      </c>
      <c r="D159" s="1024"/>
      <c r="E159" s="1025">
        <f t="shared" si="12"/>
        <v>0</v>
      </c>
      <c r="F159" s="1026"/>
      <c r="G159" s="1026"/>
      <c r="H159" s="1025" t="e">
        <f t="shared" si="20"/>
        <v>#DIV/0!</v>
      </c>
      <c r="I159" s="1017">
        <f t="shared" si="21"/>
        <v>6</v>
      </c>
      <c r="J159" s="1018">
        <f t="shared" si="21"/>
        <v>0</v>
      </c>
      <c r="K159" s="1027">
        <f t="shared" si="22"/>
        <v>0</v>
      </c>
    </row>
    <row r="160" spans="1:13" s="1012" customFormat="1" ht="24.75" customHeight="1">
      <c r="A160" s="1038" t="s">
        <v>4517</v>
      </c>
      <c r="B160" s="1023" t="s">
        <v>935</v>
      </c>
      <c r="C160" s="1024">
        <v>47</v>
      </c>
      <c r="D160" s="1024">
        <v>19</v>
      </c>
      <c r="E160" s="1025">
        <f t="shared" si="12"/>
        <v>40.425531914893611</v>
      </c>
      <c r="F160" s="1026"/>
      <c r="G160" s="1026"/>
      <c r="H160" s="1025" t="e">
        <f t="shared" si="20"/>
        <v>#DIV/0!</v>
      </c>
      <c r="I160" s="1017">
        <f t="shared" si="21"/>
        <v>47</v>
      </c>
      <c r="J160" s="1018">
        <f t="shared" si="21"/>
        <v>19</v>
      </c>
      <c r="K160" s="1027">
        <f t="shared" si="22"/>
        <v>40.425531914893611</v>
      </c>
    </row>
    <row r="161" spans="1:11" s="1012" customFormat="1" ht="14.1" customHeight="1">
      <c r="A161" s="1038" t="s">
        <v>4519</v>
      </c>
      <c r="B161" s="1023" t="s">
        <v>936</v>
      </c>
      <c r="C161" s="1024">
        <v>21</v>
      </c>
      <c r="D161" s="1024">
        <v>5</v>
      </c>
      <c r="E161" s="1025">
        <f t="shared" si="12"/>
        <v>23.809523809523807</v>
      </c>
      <c r="F161" s="1026"/>
      <c r="G161" s="1026"/>
      <c r="H161" s="1025" t="e">
        <f t="shared" si="20"/>
        <v>#DIV/0!</v>
      </c>
      <c r="I161" s="1017">
        <f t="shared" si="21"/>
        <v>21</v>
      </c>
      <c r="J161" s="1018">
        <f t="shared" si="21"/>
        <v>5</v>
      </c>
      <c r="K161" s="1027">
        <f t="shared" si="22"/>
        <v>23.809523809523807</v>
      </c>
    </row>
    <row r="162" spans="1:11" s="1012" customFormat="1" ht="14.1" customHeight="1">
      <c r="A162" s="1038" t="s">
        <v>4521</v>
      </c>
      <c r="B162" s="1023" t="s">
        <v>937</v>
      </c>
      <c r="C162" s="1024">
        <v>3</v>
      </c>
      <c r="D162" s="1024"/>
      <c r="E162" s="1025">
        <f t="shared" si="12"/>
        <v>0</v>
      </c>
      <c r="F162" s="1026"/>
      <c r="G162" s="1026"/>
      <c r="H162" s="1025" t="e">
        <f t="shared" si="20"/>
        <v>#DIV/0!</v>
      </c>
      <c r="I162" s="1017">
        <f t="shared" si="21"/>
        <v>3</v>
      </c>
      <c r="J162" s="1018">
        <f t="shared" si="21"/>
        <v>0</v>
      </c>
      <c r="K162" s="1027">
        <f t="shared" si="22"/>
        <v>0</v>
      </c>
    </row>
    <row r="163" spans="1:11" s="1012" customFormat="1" ht="14.1" customHeight="1">
      <c r="A163" s="1038" t="s">
        <v>4523</v>
      </c>
      <c r="B163" s="1023" t="s">
        <v>938</v>
      </c>
      <c r="C163" s="1024">
        <v>2</v>
      </c>
      <c r="D163" s="1024"/>
      <c r="E163" s="1025">
        <f t="shared" si="12"/>
        <v>0</v>
      </c>
      <c r="F163" s="1026"/>
      <c r="G163" s="1026"/>
      <c r="H163" s="1025" t="e">
        <f t="shared" si="20"/>
        <v>#DIV/0!</v>
      </c>
      <c r="I163" s="1017">
        <f t="shared" si="21"/>
        <v>2</v>
      </c>
      <c r="J163" s="1018">
        <f t="shared" si="21"/>
        <v>0</v>
      </c>
      <c r="K163" s="1027">
        <f t="shared" si="22"/>
        <v>0</v>
      </c>
    </row>
    <row r="164" spans="1:11" s="1012" customFormat="1" ht="14.1" customHeight="1">
      <c r="A164" s="1059" t="s">
        <v>2492</v>
      </c>
      <c r="B164" s="1060" t="s">
        <v>4494</v>
      </c>
      <c r="C164" s="1024">
        <v>7</v>
      </c>
      <c r="D164" s="1024"/>
      <c r="E164" s="1025">
        <f t="shared" si="12"/>
        <v>0</v>
      </c>
      <c r="F164" s="1026"/>
      <c r="G164" s="1026"/>
      <c r="H164" s="1025" t="e">
        <f t="shared" si="20"/>
        <v>#DIV/0!</v>
      </c>
      <c r="I164" s="1017">
        <f t="shared" si="21"/>
        <v>7</v>
      </c>
      <c r="J164" s="1018">
        <f t="shared" si="21"/>
        <v>0</v>
      </c>
      <c r="K164" s="1027">
        <f t="shared" si="22"/>
        <v>0</v>
      </c>
    </row>
    <row r="165" spans="1:11" s="1012" customFormat="1" ht="26.25" customHeight="1">
      <c r="A165" s="1059" t="s">
        <v>2788</v>
      </c>
      <c r="B165" s="1023" t="s">
        <v>939</v>
      </c>
      <c r="C165" s="1024">
        <v>2</v>
      </c>
      <c r="D165" s="1024"/>
      <c r="E165" s="1025">
        <f t="shared" si="12"/>
        <v>0</v>
      </c>
      <c r="F165" s="1026"/>
      <c r="G165" s="1026"/>
      <c r="H165" s="1025" t="e">
        <f t="shared" si="20"/>
        <v>#DIV/0!</v>
      </c>
      <c r="I165" s="1017">
        <f t="shared" si="21"/>
        <v>2</v>
      </c>
      <c r="J165" s="1018">
        <f t="shared" si="21"/>
        <v>0</v>
      </c>
      <c r="K165" s="1027">
        <f t="shared" si="22"/>
        <v>0</v>
      </c>
    </row>
    <row r="166" spans="1:11" s="1012" customFormat="1" ht="14.1" customHeight="1">
      <c r="A166" s="1059" t="s">
        <v>2790</v>
      </c>
      <c r="B166" s="1060" t="s">
        <v>488</v>
      </c>
      <c r="C166" s="1024">
        <v>12</v>
      </c>
      <c r="D166" s="1024"/>
      <c r="E166" s="1025">
        <f t="shared" si="12"/>
        <v>0</v>
      </c>
      <c r="F166" s="1026"/>
      <c r="G166" s="1026"/>
      <c r="H166" s="1025" t="e">
        <f t="shared" si="20"/>
        <v>#DIV/0!</v>
      </c>
      <c r="I166" s="1017">
        <f t="shared" si="21"/>
        <v>12</v>
      </c>
      <c r="J166" s="1018">
        <f t="shared" si="21"/>
        <v>0</v>
      </c>
      <c r="K166" s="1027">
        <f t="shared" si="22"/>
        <v>0</v>
      </c>
    </row>
    <row r="167" spans="1:11" s="1012" customFormat="1" ht="14.1" customHeight="1">
      <c r="A167" s="1059" t="s">
        <v>1830</v>
      </c>
      <c r="B167" s="1060" t="s">
        <v>2420</v>
      </c>
      <c r="C167" s="1024">
        <v>1</v>
      </c>
      <c r="D167" s="1024"/>
      <c r="E167" s="1025">
        <f t="shared" si="12"/>
        <v>0</v>
      </c>
      <c r="F167" s="1026"/>
      <c r="G167" s="1026"/>
      <c r="H167" s="1025" t="e">
        <f t="shared" si="20"/>
        <v>#DIV/0!</v>
      </c>
      <c r="I167" s="1017">
        <f t="shared" si="21"/>
        <v>1</v>
      </c>
      <c r="J167" s="1018">
        <f t="shared" si="21"/>
        <v>0</v>
      </c>
      <c r="K167" s="1027">
        <f t="shared" si="22"/>
        <v>0</v>
      </c>
    </row>
    <row r="168" spans="1:11" s="1012" customFormat="1" ht="14.1" customHeight="1">
      <c r="A168" s="1059"/>
      <c r="B168" s="1060"/>
      <c r="C168" s="1024"/>
      <c r="D168" s="1024"/>
      <c r="E168" s="1025" t="e">
        <f t="shared" si="12"/>
        <v>#DIV/0!</v>
      </c>
      <c r="F168" s="1026"/>
      <c r="G168" s="1026"/>
      <c r="H168" s="1025" t="e">
        <f t="shared" si="20"/>
        <v>#DIV/0!</v>
      </c>
      <c r="I168" s="1017">
        <f t="shared" si="21"/>
        <v>0</v>
      </c>
      <c r="J168" s="1018">
        <f t="shared" si="21"/>
        <v>0</v>
      </c>
      <c r="K168" s="1027" t="e">
        <f t="shared" si="22"/>
        <v>#DIV/0!</v>
      </c>
    </row>
    <row r="169" spans="1:11" s="1012" customFormat="1" ht="23.25" customHeight="1">
      <c r="A169" s="1475" t="s">
        <v>7223</v>
      </c>
      <c r="B169" s="1476"/>
      <c r="C169" s="1057"/>
      <c r="D169" s="1057"/>
      <c r="E169" s="1057"/>
      <c r="F169" s="1057"/>
      <c r="G169" s="1057"/>
      <c r="H169" s="1057"/>
      <c r="I169" s="1057"/>
      <c r="J169" s="1057"/>
      <c r="K169" s="1011"/>
    </row>
    <row r="170" spans="1:11" s="1012" customFormat="1" ht="20.25" customHeight="1">
      <c r="A170" s="1013" t="s">
        <v>1718</v>
      </c>
      <c r="B170" s="1014"/>
      <c r="C170" s="1015">
        <v>6125</v>
      </c>
      <c r="D170" s="1015">
        <v>5201</v>
      </c>
      <c r="E170" s="1034">
        <f t="shared" si="12"/>
        <v>84.914285714285711</v>
      </c>
      <c r="F170" s="1015">
        <v>2800</v>
      </c>
      <c r="G170" s="1015">
        <v>2401</v>
      </c>
      <c r="H170" s="1034">
        <f t="shared" ref="H170:H226" si="23">SUM(G170/F170*100)</f>
        <v>85.75</v>
      </c>
      <c r="I170" s="1017">
        <f t="shared" ref="I170:J198" si="24">C170+F170</f>
        <v>8925</v>
      </c>
      <c r="J170" s="1018">
        <f t="shared" si="24"/>
        <v>7602</v>
      </c>
      <c r="K170" s="1027">
        <f t="shared" ref="K170:K226" si="25">SUM(J170/I170*100)</f>
        <v>85.176470588235304</v>
      </c>
    </row>
    <row r="171" spans="1:11" s="1012" customFormat="1" ht="26.25" customHeight="1">
      <c r="A171" s="1019" t="s">
        <v>1719</v>
      </c>
      <c r="B171" s="1020"/>
      <c r="C171" s="1021">
        <f>SUM(C172:C219)</f>
        <v>6473</v>
      </c>
      <c r="D171" s="1021">
        <f>SUM(D172:D219)</f>
        <v>5938</v>
      </c>
      <c r="E171" s="1034">
        <f t="shared" si="12"/>
        <v>91.734898810443383</v>
      </c>
      <c r="F171" s="1021">
        <f>SUM(F172:F219)</f>
        <v>2827</v>
      </c>
      <c r="G171" s="1021">
        <f>SUM(G172:G219)</f>
        <v>2578</v>
      </c>
      <c r="H171" s="1034">
        <f t="shared" si="23"/>
        <v>91.192076406084183</v>
      </c>
      <c r="I171" s="1017">
        <f t="shared" si="24"/>
        <v>9300</v>
      </c>
      <c r="J171" s="1018">
        <f t="shared" si="24"/>
        <v>8516</v>
      </c>
      <c r="K171" s="1027">
        <f t="shared" si="25"/>
        <v>91.569892473118273</v>
      </c>
    </row>
    <row r="172" spans="1:11" s="1012" customFormat="1" ht="14.1" customHeight="1">
      <c r="A172" s="1022" t="s">
        <v>489</v>
      </c>
      <c r="B172" s="1023" t="s">
        <v>490</v>
      </c>
      <c r="C172" s="1024">
        <v>1276</v>
      </c>
      <c r="D172" s="1024">
        <v>1205</v>
      </c>
      <c r="E172" s="1025">
        <f t="shared" si="12"/>
        <v>94.435736677115983</v>
      </c>
      <c r="F172" s="1026">
        <v>584</v>
      </c>
      <c r="G172" s="1026"/>
      <c r="H172" s="1025">
        <f t="shared" si="23"/>
        <v>0</v>
      </c>
      <c r="I172" s="1017">
        <f t="shared" si="24"/>
        <v>1860</v>
      </c>
      <c r="J172" s="1018">
        <f t="shared" si="24"/>
        <v>1205</v>
      </c>
      <c r="K172" s="1027">
        <f t="shared" si="25"/>
        <v>64.784946236559136</v>
      </c>
    </row>
    <row r="173" spans="1:11" s="1012" customFormat="1" ht="21.75" customHeight="1">
      <c r="A173" s="1022" t="s">
        <v>491</v>
      </c>
      <c r="B173" s="1023" t="s">
        <v>492</v>
      </c>
      <c r="C173" s="1024">
        <v>125</v>
      </c>
      <c r="D173" s="1024">
        <v>47</v>
      </c>
      <c r="E173" s="1025">
        <f t="shared" si="12"/>
        <v>37.6</v>
      </c>
      <c r="F173" s="1026">
        <v>32</v>
      </c>
      <c r="G173" s="1026"/>
      <c r="H173" s="1025">
        <f t="shared" si="23"/>
        <v>0</v>
      </c>
      <c r="I173" s="1017">
        <f t="shared" si="24"/>
        <v>157</v>
      </c>
      <c r="J173" s="1018">
        <f t="shared" si="24"/>
        <v>47</v>
      </c>
      <c r="K173" s="1027">
        <f t="shared" si="25"/>
        <v>29.936305732484076</v>
      </c>
    </row>
    <row r="174" spans="1:11" s="1012" customFormat="1" ht="14.1" customHeight="1">
      <c r="A174" s="1022" t="s">
        <v>493</v>
      </c>
      <c r="B174" s="1023" t="s">
        <v>494</v>
      </c>
      <c r="C174" s="1024">
        <v>8</v>
      </c>
      <c r="D174" s="1024"/>
      <c r="E174" s="1025">
        <f t="shared" si="12"/>
        <v>0</v>
      </c>
      <c r="F174" s="1026">
        <v>1</v>
      </c>
      <c r="G174" s="1026"/>
      <c r="H174" s="1025">
        <f t="shared" si="23"/>
        <v>0</v>
      </c>
      <c r="I174" s="1017">
        <f t="shared" si="24"/>
        <v>9</v>
      </c>
      <c r="J174" s="1018">
        <f t="shared" si="24"/>
        <v>0</v>
      </c>
      <c r="K174" s="1027">
        <f t="shared" si="25"/>
        <v>0</v>
      </c>
    </row>
    <row r="175" spans="1:11" s="1012" customFormat="1" ht="14.1" customHeight="1">
      <c r="A175" s="1040" t="s">
        <v>495</v>
      </c>
      <c r="B175" s="1031" t="s">
        <v>496</v>
      </c>
      <c r="C175" s="1024">
        <v>2</v>
      </c>
      <c r="D175" s="1024">
        <v>1</v>
      </c>
      <c r="E175" s="1025">
        <f t="shared" si="12"/>
        <v>50</v>
      </c>
      <c r="F175" s="1026">
        <v>1</v>
      </c>
      <c r="G175" s="1026"/>
      <c r="H175" s="1025">
        <f t="shared" si="23"/>
        <v>0</v>
      </c>
      <c r="I175" s="1017">
        <f t="shared" si="24"/>
        <v>3</v>
      </c>
      <c r="J175" s="1018">
        <f t="shared" si="24"/>
        <v>1</v>
      </c>
      <c r="K175" s="1027">
        <f t="shared" si="25"/>
        <v>33.333333333333329</v>
      </c>
    </row>
    <row r="176" spans="1:11" s="1012" customFormat="1" ht="14.1" customHeight="1">
      <c r="A176" s="1022" t="s">
        <v>497</v>
      </c>
      <c r="B176" s="1023" t="s">
        <v>498</v>
      </c>
      <c r="C176" s="1024">
        <v>7</v>
      </c>
      <c r="D176" s="1024">
        <v>5</v>
      </c>
      <c r="E176" s="1025">
        <f t="shared" ref="E176:E222" si="26">SUM(D176/C176*100)</f>
        <v>71.428571428571431</v>
      </c>
      <c r="F176" s="1026"/>
      <c r="G176" s="1026"/>
      <c r="H176" s="1025" t="e">
        <f t="shared" si="23"/>
        <v>#DIV/0!</v>
      </c>
      <c r="I176" s="1017">
        <f t="shared" si="24"/>
        <v>7</v>
      </c>
      <c r="J176" s="1018">
        <f t="shared" si="24"/>
        <v>5</v>
      </c>
      <c r="K176" s="1027">
        <f t="shared" si="25"/>
        <v>71.428571428571431</v>
      </c>
    </row>
    <row r="177" spans="1:11" s="1012" customFormat="1" ht="25.5" customHeight="1">
      <c r="A177" s="1022" t="s">
        <v>499</v>
      </c>
      <c r="B177" s="1023" t="s">
        <v>500</v>
      </c>
      <c r="C177" s="1024"/>
      <c r="D177" s="1024"/>
      <c r="E177" s="1025" t="e">
        <f t="shared" si="26"/>
        <v>#DIV/0!</v>
      </c>
      <c r="F177" s="1026">
        <v>1</v>
      </c>
      <c r="G177" s="1026"/>
      <c r="H177" s="1025">
        <f t="shared" si="23"/>
        <v>0</v>
      </c>
      <c r="I177" s="1017">
        <f t="shared" si="24"/>
        <v>1</v>
      </c>
      <c r="J177" s="1018">
        <f t="shared" si="24"/>
        <v>0</v>
      </c>
      <c r="K177" s="1027">
        <f t="shared" si="25"/>
        <v>0</v>
      </c>
    </row>
    <row r="178" spans="1:11" s="1012" customFormat="1" ht="23.25" customHeight="1">
      <c r="A178" s="1040" t="s">
        <v>501</v>
      </c>
      <c r="B178" s="1023" t="s">
        <v>502</v>
      </c>
      <c r="C178" s="1024"/>
      <c r="D178" s="1024"/>
      <c r="E178" s="1025" t="e">
        <f t="shared" si="26"/>
        <v>#DIV/0!</v>
      </c>
      <c r="F178" s="1026">
        <v>2</v>
      </c>
      <c r="G178" s="1026"/>
      <c r="H178" s="1025">
        <f t="shared" si="23"/>
        <v>0</v>
      </c>
      <c r="I178" s="1017">
        <f t="shared" si="24"/>
        <v>2</v>
      </c>
      <c r="J178" s="1018">
        <f t="shared" si="24"/>
        <v>0</v>
      </c>
      <c r="K178" s="1027">
        <f t="shared" si="25"/>
        <v>0</v>
      </c>
    </row>
    <row r="179" spans="1:11" s="1012" customFormat="1" ht="14.1" customHeight="1">
      <c r="A179" s="1040" t="s">
        <v>503</v>
      </c>
      <c r="B179" s="1023" t="s">
        <v>504</v>
      </c>
      <c r="C179" s="1024">
        <v>1</v>
      </c>
      <c r="D179" s="1024">
        <v>2</v>
      </c>
      <c r="E179" s="1025">
        <f t="shared" si="26"/>
        <v>200</v>
      </c>
      <c r="F179" s="1026">
        <v>0</v>
      </c>
      <c r="G179" s="1026"/>
      <c r="H179" s="1025" t="e">
        <f t="shared" si="23"/>
        <v>#DIV/0!</v>
      </c>
      <c r="I179" s="1017">
        <f t="shared" si="24"/>
        <v>1</v>
      </c>
      <c r="J179" s="1018">
        <f t="shared" si="24"/>
        <v>2</v>
      </c>
      <c r="K179" s="1027">
        <f t="shared" si="25"/>
        <v>200</v>
      </c>
    </row>
    <row r="180" spans="1:11" s="1012" customFormat="1" ht="14.1" customHeight="1">
      <c r="A180" s="1022" t="s">
        <v>505</v>
      </c>
      <c r="B180" s="1023" t="s">
        <v>506</v>
      </c>
      <c r="C180" s="1024">
        <v>21</v>
      </c>
      <c r="D180" s="1024">
        <v>23</v>
      </c>
      <c r="E180" s="1025">
        <f t="shared" si="26"/>
        <v>109.52380952380953</v>
      </c>
      <c r="F180" s="1026">
        <v>14</v>
      </c>
      <c r="G180" s="1026"/>
      <c r="H180" s="1025">
        <f t="shared" si="23"/>
        <v>0</v>
      </c>
      <c r="I180" s="1017">
        <f t="shared" si="24"/>
        <v>35</v>
      </c>
      <c r="J180" s="1018">
        <f t="shared" si="24"/>
        <v>23</v>
      </c>
      <c r="K180" s="1027">
        <f t="shared" si="25"/>
        <v>65.714285714285708</v>
      </c>
    </row>
    <row r="181" spans="1:11" s="1012" customFormat="1" ht="14.1" customHeight="1">
      <c r="A181" s="1022" t="s">
        <v>507</v>
      </c>
      <c r="B181" s="1023" t="s">
        <v>508</v>
      </c>
      <c r="C181" s="1024">
        <v>1</v>
      </c>
      <c r="D181" s="1024">
        <v>4</v>
      </c>
      <c r="E181" s="1025">
        <f t="shared" si="26"/>
        <v>400</v>
      </c>
      <c r="F181" s="1026"/>
      <c r="G181" s="1026"/>
      <c r="H181" s="1025" t="e">
        <f t="shared" si="23"/>
        <v>#DIV/0!</v>
      </c>
      <c r="I181" s="1017">
        <f t="shared" si="24"/>
        <v>1</v>
      </c>
      <c r="J181" s="1018">
        <f t="shared" si="24"/>
        <v>4</v>
      </c>
      <c r="K181" s="1027">
        <f t="shared" si="25"/>
        <v>400</v>
      </c>
    </row>
    <row r="182" spans="1:11" s="1012" customFormat="1" ht="14.1" customHeight="1">
      <c r="A182" s="1022" t="s">
        <v>509</v>
      </c>
      <c r="B182" s="1023" t="s">
        <v>510</v>
      </c>
      <c r="C182" s="1024">
        <v>117</v>
      </c>
      <c r="D182" s="1024"/>
      <c r="E182" s="1025">
        <f t="shared" si="26"/>
        <v>0</v>
      </c>
      <c r="F182" s="1026">
        <v>25</v>
      </c>
      <c r="G182" s="1026">
        <v>6</v>
      </c>
      <c r="H182" s="1025">
        <f t="shared" si="23"/>
        <v>24</v>
      </c>
      <c r="I182" s="1017">
        <f t="shared" si="24"/>
        <v>142</v>
      </c>
      <c r="J182" s="1018">
        <f t="shared" si="24"/>
        <v>6</v>
      </c>
      <c r="K182" s="1027">
        <f t="shared" si="25"/>
        <v>4.225352112676056</v>
      </c>
    </row>
    <row r="183" spans="1:11" s="1012" customFormat="1" ht="27" customHeight="1">
      <c r="A183" s="1022" t="s">
        <v>511</v>
      </c>
      <c r="B183" s="1023" t="s">
        <v>512</v>
      </c>
      <c r="C183" s="1024">
        <v>57</v>
      </c>
      <c r="D183" s="1024">
        <v>65</v>
      </c>
      <c r="E183" s="1025">
        <f t="shared" si="26"/>
        <v>114.03508771929825</v>
      </c>
      <c r="F183" s="1026">
        <v>14</v>
      </c>
      <c r="G183" s="1026">
        <v>26</v>
      </c>
      <c r="H183" s="1025">
        <f t="shared" si="23"/>
        <v>185.71428571428572</v>
      </c>
      <c r="I183" s="1017">
        <f t="shared" si="24"/>
        <v>71</v>
      </c>
      <c r="J183" s="1018">
        <f t="shared" si="24"/>
        <v>91</v>
      </c>
      <c r="K183" s="1027">
        <f t="shared" si="25"/>
        <v>128.16901408450704</v>
      </c>
    </row>
    <row r="184" spans="1:11" s="1012" customFormat="1" ht="14.1" customHeight="1">
      <c r="A184" s="1022" t="s">
        <v>513</v>
      </c>
      <c r="B184" s="1023" t="s">
        <v>514</v>
      </c>
      <c r="C184" s="1024">
        <v>879</v>
      </c>
      <c r="D184" s="1024"/>
      <c r="E184" s="1025">
        <f t="shared" si="26"/>
        <v>0</v>
      </c>
      <c r="F184" s="1026">
        <v>372</v>
      </c>
      <c r="G184" s="1026"/>
      <c r="H184" s="1025">
        <f t="shared" si="23"/>
        <v>0</v>
      </c>
      <c r="I184" s="1017">
        <f t="shared" si="24"/>
        <v>1251</v>
      </c>
      <c r="J184" s="1018">
        <f t="shared" si="24"/>
        <v>0</v>
      </c>
      <c r="K184" s="1027">
        <f t="shared" si="25"/>
        <v>0</v>
      </c>
    </row>
    <row r="185" spans="1:11" s="1012" customFormat="1" ht="25.5" customHeight="1">
      <c r="A185" s="1022" t="s">
        <v>515</v>
      </c>
      <c r="B185" s="1023" t="s">
        <v>516</v>
      </c>
      <c r="C185" s="1024">
        <v>16</v>
      </c>
      <c r="D185" s="1024"/>
      <c r="E185" s="1025">
        <f t="shared" si="26"/>
        <v>0</v>
      </c>
      <c r="F185" s="1026">
        <v>3</v>
      </c>
      <c r="G185" s="1026"/>
      <c r="H185" s="1025">
        <f t="shared" si="23"/>
        <v>0</v>
      </c>
      <c r="I185" s="1017">
        <f t="shared" si="24"/>
        <v>19</v>
      </c>
      <c r="J185" s="1018">
        <f t="shared" si="24"/>
        <v>0</v>
      </c>
      <c r="K185" s="1027">
        <f t="shared" si="25"/>
        <v>0</v>
      </c>
    </row>
    <row r="186" spans="1:11" s="1012" customFormat="1" ht="25.5" customHeight="1">
      <c r="A186" s="1022" t="s">
        <v>517</v>
      </c>
      <c r="B186" s="1023" t="s">
        <v>518</v>
      </c>
      <c r="C186" s="1024">
        <v>860</v>
      </c>
      <c r="D186" s="1024">
        <v>1792</v>
      </c>
      <c r="E186" s="1025">
        <f t="shared" si="26"/>
        <v>208.37209302325581</v>
      </c>
      <c r="F186" s="1026">
        <v>382</v>
      </c>
      <c r="G186" s="1026">
        <v>1465</v>
      </c>
      <c r="H186" s="1025">
        <f t="shared" si="23"/>
        <v>383.50785340314133</v>
      </c>
      <c r="I186" s="1017">
        <f t="shared" si="24"/>
        <v>1242</v>
      </c>
      <c r="J186" s="1018">
        <f t="shared" si="24"/>
        <v>3257</v>
      </c>
      <c r="K186" s="1027">
        <f t="shared" si="25"/>
        <v>262.23832528180355</v>
      </c>
    </row>
    <row r="187" spans="1:11" s="1012" customFormat="1" ht="21" customHeight="1">
      <c r="A187" s="1022" t="s">
        <v>519</v>
      </c>
      <c r="B187" s="1023" t="s">
        <v>520</v>
      </c>
      <c r="C187" s="1024">
        <v>16</v>
      </c>
      <c r="D187" s="1024">
        <v>35</v>
      </c>
      <c r="E187" s="1025">
        <f t="shared" si="26"/>
        <v>218.75</v>
      </c>
      <c r="F187" s="1026">
        <v>2</v>
      </c>
      <c r="G187" s="1026">
        <v>19</v>
      </c>
      <c r="H187" s="1025">
        <f t="shared" si="23"/>
        <v>950</v>
      </c>
      <c r="I187" s="1017">
        <f t="shared" si="24"/>
        <v>18</v>
      </c>
      <c r="J187" s="1018">
        <f t="shared" si="24"/>
        <v>54</v>
      </c>
      <c r="K187" s="1027">
        <f t="shared" si="25"/>
        <v>300</v>
      </c>
    </row>
    <row r="188" spans="1:11" s="1012" customFormat="1" ht="14.1" customHeight="1">
      <c r="A188" s="1022" t="s">
        <v>521</v>
      </c>
      <c r="B188" s="1023" t="s">
        <v>522</v>
      </c>
      <c r="C188" s="1024">
        <v>984</v>
      </c>
      <c r="D188" s="1024"/>
      <c r="E188" s="1025">
        <f t="shared" si="26"/>
        <v>0</v>
      </c>
      <c r="F188" s="1026">
        <v>449</v>
      </c>
      <c r="G188" s="1026"/>
      <c r="H188" s="1025">
        <f t="shared" si="23"/>
        <v>0</v>
      </c>
      <c r="I188" s="1017">
        <f t="shared" si="24"/>
        <v>1433</v>
      </c>
      <c r="J188" s="1018">
        <f t="shared" si="24"/>
        <v>0</v>
      </c>
      <c r="K188" s="1027">
        <f t="shared" si="25"/>
        <v>0</v>
      </c>
    </row>
    <row r="189" spans="1:11" s="1012" customFormat="1" ht="23.25" customHeight="1">
      <c r="A189" s="1022" t="s">
        <v>523</v>
      </c>
      <c r="B189" s="1023" t="s">
        <v>1837</v>
      </c>
      <c r="C189" s="1024">
        <v>925</v>
      </c>
      <c r="D189" s="1024">
        <v>901</v>
      </c>
      <c r="E189" s="1025">
        <f t="shared" si="26"/>
        <v>97.405405405405403</v>
      </c>
      <c r="F189" s="1026">
        <v>438</v>
      </c>
      <c r="G189" s="1026">
        <v>401</v>
      </c>
      <c r="H189" s="1025">
        <f t="shared" si="23"/>
        <v>91.552511415525117</v>
      </c>
      <c r="I189" s="1017">
        <f t="shared" si="24"/>
        <v>1363</v>
      </c>
      <c r="J189" s="1018">
        <f t="shared" si="24"/>
        <v>1302</v>
      </c>
      <c r="K189" s="1027">
        <f t="shared" si="25"/>
        <v>95.524578136463674</v>
      </c>
    </row>
    <row r="190" spans="1:11" s="1012" customFormat="1" ht="24.75" customHeight="1">
      <c r="A190" s="1022" t="s">
        <v>1838</v>
      </c>
      <c r="B190" s="1023" t="s">
        <v>1839</v>
      </c>
      <c r="C190" s="1024">
        <v>40</v>
      </c>
      <c r="D190" s="1024"/>
      <c r="E190" s="1025">
        <f t="shared" si="26"/>
        <v>0</v>
      </c>
      <c r="F190" s="1026">
        <v>9</v>
      </c>
      <c r="G190" s="1026"/>
      <c r="H190" s="1025">
        <f t="shared" si="23"/>
        <v>0</v>
      </c>
      <c r="I190" s="1017">
        <f t="shared" si="24"/>
        <v>49</v>
      </c>
      <c r="J190" s="1018">
        <f t="shared" si="24"/>
        <v>0</v>
      </c>
      <c r="K190" s="1027">
        <f t="shared" si="25"/>
        <v>0</v>
      </c>
    </row>
    <row r="191" spans="1:11" s="1012" customFormat="1" ht="27" customHeight="1">
      <c r="A191" s="1022" t="s">
        <v>1840</v>
      </c>
      <c r="B191" s="1023" t="s">
        <v>1841</v>
      </c>
      <c r="C191" s="1024">
        <v>11</v>
      </c>
      <c r="D191" s="1024">
        <v>540</v>
      </c>
      <c r="E191" s="1025">
        <f t="shared" si="26"/>
        <v>4909.090909090909</v>
      </c>
      <c r="F191" s="1026">
        <v>5</v>
      </c>
      <c r="G191" s="1026">
        <v>232</v>
      </c>
      <c r="H191" s="1025">
        <f t="shared" si="23"/>
        <v>4640</v>
      </c>
      <c r="I191" s="1017">
        <f t="shared" si="24"/>
        <v>16</v>
      </c>
      <c r="J191" s="1018">
        <f t="shared" si="24"/>
        <v>772</v>
      </c>
      <c r="K191" s="1027">
        <f t="shared" si="25"/>
        <v>4825</v>
      </c>
    </row>
    <row r="192" spans="1:11" s="1012" customFormat="1" ht="24.75" customHeight="1">
      <c r="A192" s="1022" t="s">
        <v>1842</v>
      </c>
      <c r="B192" s="1023" t="s">
        <v>4755</v>
      </c>
      <c r="C192" s="1024">
        <v>144</v>
      </c>
      <c r="D192" s="1024"/>
      <c r="E192" s="1025">
        <f t="shared" si="26"/>
        <v>0</v>
      </c>
      <c r="F192" s="1026">
        <v>53</v>
      </c>
      <c r="G192" s="1026"/>
      <c r="H192" s="1025">
        <f t="shared" si="23"/>
        <v>0</v>
      </c>
      <c r="I192" s="1017">
        <f t="shared" si="24"/>
        <v>197</v>
      </c>
      <c r="J192" s="1018">
        <f t="shared" si="24"/>
        <v>0</v>
      </c>
      <c r="K192" s="1027">
        <f t="shared" si="25"/>
        <v>0</v>
      </c>
    </row>
    <row r="193" spans="1:11" s="1012" customFormat="1" ht="24.75" customHeight="1">
      <c r="A193" s="1022" t="s">
        <v>4756</v>
      </c>
      <c r="B193" s="1023" t="s">
        <v>4757</v>
      </c>
      <c r="C193" s="1024">
        <v>801</v>
      </c>
      <c r="D193" s="1024">
        <v>545</v>
      </c>
      <c r="E193" s="1025">
        <f t="shared" si="26"/>
        <v>68.039950062421966</v>
      </c>
      <c r="F193" s="1026">
        <v>399</v>
      </c>
      <c r="G193" s="1026">
        <v>133</v>
      </c>
      <c r="H193" s="1025">
        <f t="shared" si="23"/>
        <v>33.333333333333329</v>
      </c>
      <c r="I193" s="1017">
        <f t="shared" si="24"/>
        <v>1200</v>
      </c>
      <c r="J193" s="1018">
        <f t="shared" si="24"/>
        <v>678</v>
      </c>
      <c r="K193" s="1027">
        <f t="shared" si="25"/>
        <v>56.499999999999993</v>
      </c>
    </row>
    <row r="194" spans="1:11" s="1012" customFormat="1" ht="14.1" customHeight="1">
      <c r="A194" s="1022" t="s">
        <v>4758</v>
      </c>
      <c r="B194" s="1023" t="s">
        <v>4759</v>
      </c>
      <c r="C194" s="1024">
        <v>13</v>
      </c>
      <c r="D194" s="1024"/>
      <c r="E194" s="1025">
        <f t="shared" si="26"/>
        <v>0</v>
      </c>
      <c r="F194" s="1026">
        <v>5</v>
      </c>
      <c r="G194" s="1026"/>
      <c r="H194" s="1025">
        <f t="shared" si="23"/>
        <v>0</v>
      </c>
      <c r="I194" s="1017">
        <f t="shared" si="24"/>
        <v>18</v>
      </c>
      <c r="J194" s="1018">
        <f t="shared" si="24"/>
        <v>0</v>
      </c>
      <c r="K194" s="1027">
        <f t="shared" si="25"/>
        <v>0</v>
      </c>
    </row>
    <row r="195" spans="1:11" s="1012" customFormat="1" ht="14.1" customHeight="1">
      <c r="A195" s="1022" t="s">
        <v>4760</v>
      </c>
      <c r="B195" s="1023" t="s">
        <v>4761</v>
      </c>
      <c r="C195" s="1024">
        <v>10</v>
      </c>
      <c r="D195" s="1024">
        <v>48</v>
      </c>
      <c r="E195" s="1025">
        <f t="shared" si="26"/>
        <v>480</v>
      </c>
      <c r="F195" s="1026">
        <v>6</v>
      </c>
      <c r="G195" s="1026">
        <v>9</v>
      </c>
      <c r="H195" s="1025">
        <f t="shared" si="23"/>
        <v>150</v>
      </c>
      <c r="I195" s="1017">
        <f t="shared" si="24"/>
        <v>16</v>
      </c>
      <c r="J195" s="1018">
        <f t="shared" si="24"/>
        <v>57</v>
      </c>
      <c r="K195" s="1027">
        <f t="shared" si="25"/>
        <v>356.25</v>
      </c>
    </row>
    <row r="196" spans="1:11" s="1012" customFormat="1" ht="14.1" customHeight="1">
      <c r="A196" s="1022" t="s">
        <v>4762</v>
      </c>
      <c r="B196" s="1023" t="s">
        <v>4763</v>
      </c>
      <c r="C196" s="1024">
        <v>1</v>
      </c>
      <c r="D196" s="1024">
        <v>3</v>
      </c>
      <c r="E196" s="1025">
        <f t="shared" si="26"/>
        <v>300</v>
      </c>
      <c r="F196" s="1026">
        <v>2</v>
      </c>
      <c r="G196" s="1026">
        <v>2</v>
      </c>
      <c r="H196" s="1025">
        <f t="shared" si="23"/>
        <v>100</v>
      </c>
      <c r="I196" s="1017">
        <f t="shared" si="24"/>
        <v>3</v>
      </c>
      <c r="J196" s="1018">
        <f t="shared" si="24"/>
        <v>5</v>
      </c>
      <c r="K196" s="1027">
        <f t="shared" si="25"/>
        <v>166.66666666666669</v>
      </c>
    </row>
    <row r="197" spans="1:11" s="1012" customFormat="1" ht="24" customHeight="1">
      <c r="A197" s="1022" t="s">
        <v>4764</v>
      </c>
      <c r="B197" s="1023" t="s">
        <v>4765</v>
      </c>
      <c r="C197" s="1024">
        <v>3</v>
      </c>
      <c r="D197" s="1024">
        <v>4</v>
      </c>
      <c r="E197" s="1025">
        <f t="shared" si="26"/>
        <v>133.33333333333331</v>
      </c>
      <c r="F197" s="1026"/>
      <c r="G197" s="1026"/>
      <c r="H197" s="1025" t="e">
        <f t="shared" si="23"/>
        <v>#DIV/0!</v>
      </c>
      <c r="I197" s="1017">
        <f t="shared" si="24"/>
        <v>3</v>
      </c>
      <c r="J197" s="1018">
        <f t="shared" si="24"/>
        <v>4</v>
      </c>
      <c r="K197" s="1027">
        <f t="shared" si="25"/>
        <v>133.33333333333331</v>
      </c>
    </row>
    <row r="198" spans="1:11" s="1012" customFormat="1" ht="23.25" customHeight="1">
      <c r="A198" s="1040" t="s">
        <v>4766</v>
      </c>
      <c r="B198" s="1023" t="s">
        <v>4767</v>
      </c>
      <c r="C198" s="1042">
        <v>1</v>
      </c>
      <c r="D198" s="1042"/>
      <c r="E198" s="1025">
        <f t="shared" si="26"/>
        <v>0</v>
      </c>
      <c r="F198" s="1042"/>
      <c r="G198" s="1042"/>
      <c r="H198" s="1025" t="e">
        <f t="shared" si="23"/>
        <v>#DIV/0!</v>
      </c>
      <c r="I198" s="1017">
        <f t="shared" si="24"/>
        <v>1</v>
      </c>
      <c r="J198" s="1018">
        <f t="shared" si="24"/>
        <v>0</v>
      </c>
      <c r="K198" s="1027">
        <f t="shared" si="25"/>
        <v>0</v>
      </c>
    </row>
    <row r="199" spans="1:11" s="1012" customFormat="1" ht="23.25" customHeight="1">
      <c r="A199" s="1040" t="s">
        <v>4768</v>
      </c>
      <c r="B199" s="1031" t="s">
        <v>4769</v>
      </c>
      <c r="C199" s="1042">
        <v>1</v>
      </c>
      <c r="D199" s="1042"/>
      <c r="E199" s="1025">
        <f t="shared" si="26"/>
        <v>0</v>
      </c>
      <c r="F199" s="1042"/>
      <c r="G199" s="1042"/>
      <c r="H199" s="1025" t="e">
        <f t="shared" si="23"/>
        <v>#DIV/0!</v>
      </c>
      <c r="I199" s="1017">
        <f t="shared" ref="I199:J215" si="27">C199+F199</f>
        <v>1</v>
      </c>
      <c r="J199" s="1018">
        <f t="shared" si="27"/>
        <v>0</v>
      </c>
      <c r="K199" s="1027">
        <f t="shared" si="25"/>
        <v>0</v>
      </c>
    </row>
    <row r="200" spans="1:11" s="1012" customFormat="1" ht="14.1" customHeight="1">
      <c r="A200" s="1040" t="s">
        <v>4770</v>
      </c>
      <c r="B200" s="1046" t="s">
        <v>4771</v>
      </c>
      <c r="C200" s="1042">
        <v>4</v>
      </c>
      <c r="D200" s="1042"/>
      <c r="E200" s="1025">
        <f t="shared" si="26"/>
        <v>0</v>
      </c>
      <c r="F200" s="1042">
        <v>2</v>
      </c>
      <c r="G200" s="1042"/>
      <c r="H200" s="1025">
        <f t="shared" si="23"/>
        <v>0</v>
      </c>
      <c r="I200" s="1017">
        <f t="shared" si="27"/>
        <v>6</v>
      </c>
      <c r="J200" s="1018">
        <f t="shared" si="27"/>
        <v>0</v>
      </c>
      <c r="K200" s="1027">
        <f t="shared" si="25"/>
        <v>0</v>
      </c>
    </row>
    <row r="201" spans="1:11" s="1012" customFormat="1" ht="14.1" customHeight="1">
      <c r="A201" s="1061" t="s">
        <v>4772</v>
      </c>
      <c r="B201" s="1052" t="s">
        <v>4773</v>
      </c>
      <c r="C201" s="1042">
        <v>1</v>
      </c>
      <c r="D201" s="1042"/>
      <c r="E201" s="1025">
        <f t="shared" si="26"/>
        <v>0</v>
      </c>
      <c r="F201" s="1026"/>
      <c r="G201" s="1026"/>
      <c r="H201" s="1025" t="e">
        <f t="shared" si="23"/>
        <v>#DIV/0!</v>
      </c>
      <c r="I201" s="1017">
        <f t="shared" si="27"/>
        <v>1</v>
      </c>
      <c r="J201" s="1018">
        <f t="shared" si="27"/>
        <v>0</v>
      </c>
      <c r="K201" s="1027">
        <f t="shared" si="25"/>
        <v>0</v>
      </c>
    </row>
    <row r="202" spans="1:11" s="1012" customFormat="1" ht="14.1" customHeight="1">
      <c r="A202" s="1022" t="s">
        <v>4774</v>
      </c>
      <c r="B202" s="1023" t="s">
        <v>2973</v>
      </c>
      <c r="C202" s="1042">
        <v>1</v>
      </c>
      <c r="D202" s="1042"/>
      <c r="E202" s="1025">
        <f t="shared" si="26"/>
        <v>0</v>
      </c>
      <c r="F202" s="1026"/>
      <c r="G202" s="1026"/>
      <c r="H202" s="1025" t="e">
        <f t="shared" si="23"/>
        <v>#DIV/0!</v>
      </c>
      <c r="I202" s="1017">
        <f t="shared" si="27"/>
        <v>1</v>
      </c>
      <c r="J202" s="1018">
        <f t="shared" si="27"/>
        <v>0</v>
      </c>
      <c r="K202" s="1027">
        <f t="shared" si="25"/>
        <v>0</v>
      </c>
    </row>
    <row r="203" spans="1:11" s="1012" customFormat="1" ht="24.75" customHeight="1">
      <c r="A203" s="1022" t="s">
        <v>2974</v>
      </c>
      <c r="B203" s="1023" t="s">
        <v>2975</v>
      </c>
      <c r="C203" s="1042">
        <v>3</v>
      </c>
      <c r="D203" s="1042"/>
      <c r="E203" s="1025">
        <f t="shared" si="26"/>
        <v>0</v>
      </c>
      <c r="F203" s="1026"/>
      <c r="G203" s="1026"/>
      <c r="H203" s="1025" t="e">
        <f t="shared" si="23"/>
        <v>#DIV/0!</v>
      </c>
      <c r="I203" s="1017">
        <f t="shared" si="27"/>
        <v>3</v>
      </c>
      <c r="J203" s="1018">
        <f t="shared" si="27"/>
        <v>0</v>
      </c>
      <c r="K203" s="1027">
        <f t="shared" si="25"/>
        <v>0</v>
      </c>
    </row>
    <row r="204" spans="1:11" s="1012" customFormat="1" ht="27" customHeight="1">
      <c r="A204" s="1038" t="s">
        <v>2976</v>
      </c>
      <c r="B204" s="1023" t="s">
        <v>2977</v>
      </c>
      <c r="C204" s="1042">
        <v>1</v>
      </c>
      <c r="D204" s="1042">
        <v>1</v>
      </c>
      <c r="E204" s="1025">
        <f t="shared" si="26"/>
        <v>100</v>
      </c>
      <c r="F204" s="1026"/>
      <c r="G204" s="1026">
        <v>1</v>
      </c>
      <c r="H204" s="1025" t="e">
        <f t="shared" si="23"/>
        <v>#DIV/0!</v>
      </c>
      <c r="I204" s="1017">
        <f t="shared" si="27"/>
        <v>1</v>
      </c>
      <c r="J204" s="1018">
        <f t="shared" si="27"/>
        <v>2</v>
      </c>
      <c r="K204" s="1027">
        <f t="shared" si="25"/>
        <v>200</v>
      </c>
    </row>
    <row r="205" spans="1:11" s="1012" customFormat="1" ht="21.75" customHeight="1">
      <c r="A205" s="1038" t="s">
        <v>2978</v>
      </c>
      <c r="B205" s="1023" t="s">
        <v>2979</v>
      </c>
      <c r="C205" s="1042">
        <v>23</v>
      </c>
      <c r="D205" s="1042">
        <v>68</v>
      </c>
      <c r="E205" s="1025">
        <f t="shared" si="26"/>
        <v>295.65217391304344</v>
      </c>
      <c r="F205" s="1042">
        <v>1</v>
      </c>
      <c r="G205" s="1042">
        <v>5</v>
      </c>
      <c r="H205" s="1025">
        <f t="shared" si="23"/>
        <v>500</v>
      </c>
      <c r="I205" s="1017">
        <f t="shared" si="27"/>
        <v>24</v>
      </c>
      <c r="J205" s="1018">
        <f t="shared" si="27"/>
        <v>73</v>
      </c>
      <c r="K205" s="1027">
        <f t="shared" si="25"/>
        <v>304.16666666666663</v>
      </c>
    </row>
    <row r="206" spans="1:11" s="1012" customFormat="1" ht="21.75" customHeight="1">
      <c r="A206" s="1038" t="s">
        <v>2980</v>
      </c>
      <c r="B206" s="1023" t="s">
        <v>2981</v>
      </c>
      <c r="C206" s="1042">
        <v>20</v>
      </c>
      <c r="D206" s="1042">
        <v>38</v>
      </c>
      <c r="E206" s="1025">
        <f t="shared" si="26"/>
        <v>190</v>
      </c>
      <c r="F206" s="1042">
        <v>3</v>
      </c>
      <c r="G206" s="1042">
        <v>4</v>
      </c>
      <c r="H206" s="1025">
        <f t="shared" si="23"/>
        <v>133.33333333333331</v>
      </c>
      <c r="I206" s="1017">
        <f t="shared" si="27"/>
        <v>23</v>
      </c>
      <c r="J206" s="1018">
        <f t="shared" si="27"/>
        <v>42</v>
      </c>
      <c r="K206" s="1027">
        <f t="shared" si="25"/>
        <v>182.60869565217391</v>
      </c>
    </row>
    <row r="207" spans="1:11" s="1012" customFormat="1" ht="21.75" customHeight="1">
      <c r="A207" s="1038" t="s">
        <v>2982</v>
      </c>
      <c r="B207" s="1023" t="s">
        <v>2983</v>
      </c>
      <c r="C207" s="1042">
        <v>36</v>
      </c>
      <c r="D207" s="1042">
        <v>55</v>
      </c>
      <c r="E207" s="1025">
        <f t="shared" si="26"/>
        <v>152.77777777777777</v>
      </c>
      <c r="F207" s="1042">
        <v>3</v>
      </c>
      <c r="G207" s="1042">
        <v>6</v>
      </c>
      <c r="H207" s="1025">
        <f t="shared" si="23"/>
        <v>200</v>
      </c>
      <c r="I207" s="1017">
        <f t="shared" si="27"/>
        <v>39</v>
      </c>
      <c r="J207" s="1018">
        <f t="shared" si="27"/>
        <v>61</v>
      </c>
      <c r="K207" s="1027">
        <f t="shared" si="25"/>
        <v>156.41025641025641</v>
      </c>
    </row>
    <row r="208" spans="1:11" s="1012" customFormat="1" ht="22.5" customHeight="1">
      <c r="A208" s="1038" t="s">
        <v>2984</v>
      </c>
      <c r="B208" s="1023" t="s">
        <v>2985</v>
      </c>
      <c r="C208" s="1042">
        <v>3</v>
      </c>
      <c r="D208" s="1042">
        <v>6</v>
      </c>
      <c r="E208" s="1025">
        <f t="shared" si="26"/>
        <v>200</v>
      </c>
      <c r="F208" s="1042">
        <v>2</v>
      </c>
      <c r="G208" s="1042"/>
      <c r="H208" s="1025">
        <f t="shared" si="23"/>
        <v>0</v>
      </c>
      <c r="I208" s="1017">
        <f t="shared" si="27"/>
        <v>5</v>
      </c>
      <c r="J208" s="1018">
        <f t="shared" si="27"/>
        <v>6</v>
      </c>
      <c r="K208" s="1027">
        <f t="shared" si="25"/>
        <v>120</v>
      </c>
    </row>
    <row r="209" spans="1:11" s="1012" customFormat="1" ht="14.1" customHeight="1">
      <c r="A209" s="1038" t="s">
        <v>2986</v>
      </c>
      <c r="B209" s="1031" t="s">
        <v>2987</v>
      </c>
      <c r="C209" s="1042">
        <v>20</v>
      </c>
      <c r="D209" s="1042">
        <v>118</v>
      </c>
      <c r="E209" s="1025">
        <f t="shared" si="26"/>
        <v>590</v>
      </c>
      <c r="F209" s="1042">
        <v>13</v>
      </c>
      <c r="G209" s="1042">
        <v>23</v>
      </c>
      <c r="H209" s="1025">
        <f t="shared" si="23"/>
        <v>176.92307692307691</v>
      </c>
      <c r="I209" s="1017">
        <f t="shared" si="27"/>
        <v>33</v>
      </c>
      <c r="J209" s="1018">
        <f t="shared" si="27"/>
        <v>141</v>
      </c>
      <c r="K209" s="1027">
        <f t="shared" si="25"/>
        <v>427.27272727272725</v>
      </c>
    </row>
    <row r="210" spans="1:11" s="1012" customFormat="1" ht="14.1" customHeight="1">
      <c r="A210" s="1038" t="s">
        <v>2988</v>
      </c>
      <c r="B210" s="1031" t="s">
        <v>2989</v>
      </c>
      <c r="C210" s="1042">
        <v>8</v>
      </c>
      <c r="D210" s="1042">
        <v>19</v>
      </c>
      <c r="E210" s="1025">
        <f t="shared" si="26"/>
        <v>237.5</v>
      </c>
      <c r="F210" s="1042">
        <v>3</v>
      </c>
      <c r="G210" s="1042">
        <v>6</v>
      </c>
      <c r="H210" s="1025">
        <f t="shared" si="23"/>
        <v>200</v>
      </c>
      <c r="I210" s="1017">
        <f t="shared" si="27"/>
        <v>11</v>
      </c>
      <c r="J210" s="1018">
        <f t="shared" si="27"/>
        <v>25</v>
      </c>
      <c r="K210" s="1027">
        <f t="shared" si="25"/>
        <v>227.27272727272728</v>
      </c>
    </row>
    <row r="211" spans="1:11" s="1012" customFormat="1" ht="14.1" customHeight="1">
      <c r="A211" s="1038" t="s">
        <v>3409</v>
      </c>
      <c r="B211" s="1031" t="s">
        <v>3410</v>
      </c>
      <c r="C211" s="1042">
        <v>4</v>
      </c>
      <c r="D211" s="1042">
        <v>3</v>
      </c>
      <c r="E211" s="1025">
        <f t="shared" si="26"/>
        <v>75</v>
      </c>
      <c r="F211" s="1042">
        <v>1</v>
      </c>
      <c r="G211" s="1062">
        <v>1</v>
      </c>
      <c r="H211" s="1063">
        <f t="shared" si="23"/>
        <v>100</v>
      </c>
      <c r="I211" s="1017">
        <f t="shared" si="27"/>
        <v>5</v>
      </c>
      <c r="J211" s="1018">
        <f t="shared" si="27"/>
        <v>4</v>
      </c>
      <c r="K211" s="1027">
        <f t="shared" si="25"/>
        <v>80</v>
      </c>
    </row>
    <row r="212" spans="1:11" s="1012" customFormat="1" ht="14.1" customHeight="1">
      <c r="A212" s="1038" t="s">
        <v>139</v>
      </c>
      <c r="B212" s="1031" t="s">
        <v>140</v>
      </c>
      <c r="C212" s="1042">
        <v>1</v>
      </c>
      <c r="D212" s="1042"/>
      <c r="E212" s="1025">
        <f t="shared" si="26"/>
        <v>0</v>
      </c>
      <c r="F212" s="1064"/>
      <c r="G212" s="1064"/>
      <c r="H212" s="1063" t="e">
        <f t="shared" si="23"/>
        <v>#DIV/0!</v>
      </c>
      <c r="I212" s="1017">
        <f t="shared" si="27"/>
        <v>1</v>
      </c>
      <c r="J212" s="1018">
        <f t="shared" si="27"/>
        <v>0</v>
      </c>
      <c r="K212" s="1027">
        <f t="shared" si="25"/>
        <v>0</v>
      </c>
    </row>
    <row r="213" spans="1:11" s="1012" customFormat="1" ht="14.1" customHeight="1">
      <c r="A213" s="1038" t="s">
        <v>141</v>
      </c>
      <c r="B213" s="1031" t="s">
        <v>142</v>
      </c>
      <c r="C213" s="1042">
        <v>2</v>
      </c>
      <c r="D213" s="1042">
        <v>1</v>
      </c>
      <c r="E213" s="1025">
        <f t="shared" si="26"/>
        <v>50</v>
      </c>
      <c r="F213" s="1064"/>
      <c r="G213" s="1064">
        <v>5</v>
      </c>
      <c r="H213" s="1063" t="e">
        <f t="shared" si="23"/>
        <v>#DIV/0!</v>
      </c>
      <c r="I213" s="1017">
        <f t="shared" si="27"/>
        <v>2</v>
      </c>
      <c r="J213" s="1018">
        <f t="shared" si="27"/>
        <v>6</v>
      </c>
      <c r="K213" s="1027">
        <f t="shared" si="25"/>
        <v>300</v>
      </c>
    </row>
    <row r="214" spans="1:11" s="1012" customFormat="1" ht="14.1" customHeight="1">
      <c r="A214" s="1038" t="s">
        <v>1142</v>
      </c>
      <c r="B214" s="1031" t="s">
        <v>1143</v>
      </c>
      <c r="C214" s="1042">
        <v>25</v>
      </c>
      <c r="D214" s="1042">
        <v>320</v>
      </c>
      <c r="E214" s="1025">
        <f t="shared" si="26"/>
        <v>1280</v>
      </c>
      <c r="F214" s="1064"/>
      <c r="G214" s="1064">
        <v>233</v>
      </c>
      <c r="H214" s="1063" t="e">
        <f t="shared" si="23"/>
        <v>#DIV/0!</v>
      </c>
      <c r="I214" s="1017">
        <f t="shared" si="27"/>
        <v>25</v>
      </c>
      <c r="J214" s="1018">
        <f t="shared" si="27"/>
        <v>553</v>
      </c>
      <c r="K214" s="1027">
        <f t="shared" si="25"/>
        <v>2212</v>
      </c>
    </row>
    <row r="215" spans="1:11" s="1012" customFormat="1" ht="14.1" customHeight="1">
      <c r="A215" s="1038" t="s">
        <v>3540</v>
      </c>
      <c r="B215" s="1023" t="s">
        <v>3541</v>
      </c>
      <c r="C215" s="1042">
        <v>1</v>
      </c>
      <c r="D215" s="1042">
        <v>2</v>
      </c>
      <c r="E215" s="1025">
        <f t="shared" si="26"/>
        <v>200</v>
      </c>
      <c r="F215" s="1064"/>
      <c r="G215" s="1064"/>
      <c r="H215" s="1063" t="e">
        <f t="shared" si="23"/>
        <v>#DIV/0!</v>
      </c>
      <c r="I215" s="1017">
        <f t="shared" si="27"/>
        <v>1</v>
      </c>
      <c r="J215" s="1018">
        <f t="shared" si="27"/>
        <v>2</v>
      </c>
      <c r="K215" s="1027">
        <f t="shared" si="25"/>
        <v>200</v>
      </c>
    </row>
    <row r="216" spans="1:11" s="1012" customFormat="1" ht="25.5">
      <c r="A216" s="1040" t="s">
        <v>267</v>
      </c>
      <c r="B216" s="1031" t="s">
        <v>268</v>
      </c>
      <c r="C216" s="1042"/>
      <c r="D216" s="1042">
        <v>1</v>
      </c>
      <c r="E216" s="1025" t="e">
        <f t="shared" si="26"/>
        <v>#DIV/0!</v>
      </c>
      <c r="F216" s="1042"/>
      <c r="G216" s="1062"/>
      <c r="H216" s="1063" t="e">
        <f t="shared" si="23"/>
        <v>#DIV/0!</v>
      </c>
      <c r="I216" s="1017">
        <f t="shared" ref="I216:J226" si="28">C216+F216</f>
        <v>0</v>
      </c>
      <c r="J216" s="1018">
        <f t="shared" si="28"/>
        <v>1</v>
      </c>
      <c r="K216" s="1027" t="e">
        <f t="shared" si="25"/>
        <v>#DIV/0!</v>
      </c>
    </row>
    <row r="217" spans="1:11" s="1012" customFormat="1" ht="19.5" customHeight="1">
      <c r="A217" s="1040" t="s">
        <v>4974</v>
      </c>
      <c r="B217" s="1031" t="s">
        <v>4975</v>
      </c>
      <c r="C217" s="1042"/>
      <c r="D217" s="1042">
        <v>1</v>
      </c>
      <c r="E217" s="1025" t="e">
        <f t="shared" si="26"/>
        <v>#DIV/0!</v>
      </c>
      <c r="F217" s="1042"/>
      <c r="G217" s="1062"/>
      <c r="H217" s="1063" t="e">
        <f t="shared" si="23"/>
        <v>#DIV/0!</v>
      </c>
      <c r="I217" s="1017">
        <f t="shared" si="28"/>
        <v>0</v>
      </c>
      <c r="J217" s="1018">
        <f t="shared" si="28"/>
        <v>1</v>
      </c>
      <c r="K217" s="1027" t="e">
        <f t="shared" si="25"/>
        <v>#DIV/0!</v>
      </c>
    </row>
    <row r="218" spans="1:11" s="1012" customFormat="1" ht="15.95" customHeight="1">
      <c r="A218" s="1040" t="s">
        <v>509</v>
      </c>
      <c r="B218" s="1031" t="s">
        <v>4976</v>
      </c>
      <c r="C218" s="1042"/>
      <c r="D218" s="1042">
        <v>82</v>
      </c>
      <c r="E218" s="1025" t="e">
        <f t="shared" si="26"/>
        <v>#DIV/0!</v>
      </c>
      <c r="F218" s="1042"/>
      <c r="G218" s="1062"/>
      <c r="H218" s="1063" t="e">
        <f t="shared" si="23"/>
        <v>#DIV/0!</v>
      </c>
      <c r="I218" s="1017">
        <f t="shared" si="28"/>
        <v>0</v>
      </c>
      <c r="J218" s="1018">
        <f t="shared" si="28"/>
        <v>82</v>
      </c>
      <c r="K218" s="1027" t="e">
        <f t="shared" si="25"/>
        <v>#DIV/0!</v>
      </c>
    </row>
    <row r="219" spans="1:11" s="1012" customFormat="1" ht="15.95" customHeight="1">
      <c r="A219" s="1040" t="s">
        <v>4977</v>
      </c>
      <c r="B219" s="1031" t="s">
        <v>4978</v>
      </c>
      <c r="C219" s="1042"/>
      <c r="D219" s="1042">
        <v>3</v>
      </c>
      <c r="E219" s="1025" t="e">
        <f t="shared" si="26"/>
        <v>#DIV/0!</v>
      </c>
      <c r="F219" s="1042"/>
      <c r="G219" s="1062">
        <v>1</v>
      </c>
      <c r="H219" s="1063" t="e">
        <f t="shared" si="23"/>
        <v>#DIV/0!</v>
      </c>
      <c r="I219" s="1017">
        <f t="shared" si="28"/>
        <v>0</v>
      </c>
      <c r="J219" s="1018">
        <f t="shared" si="28"/>
        <v>4</v>
      </c>
      <c r="K219" s="1027" t="e">
        <f t="shared" si="25"/>
        <v>#DIV/0!</v>
      </c>
    </row>
    <row r="220" spans="1:11" s="1012" customFormat="1" ht="15.95" customHeight="1">
      <c r="A220" s="1013" t="s">
        <v>3411</v>
      </c>
      <c r="B220" s="1051"/>
      <c r="C220" s="1042"/>
      <c r="D220" s="1042"/>
      <c r="E220" s="1025" t="e">
        <f t="shared" si="26"/>
        <v>#DIV/0!</v>
      </c>
      <c r="F220" s="1042"/>
      <c r="G220" s="1042"/>
      <c r="H220" s="1025" t="e">
        <f t="shared" si="23"/>
        <v>#DIV/0!</v>
      </c>
      <c r="I220" s="1017">
        <f t="shared" si="28"/>
        <v>0</v>
      </c>
      <c r="J220" s="1018">
        <f t="shared" si="28"/>
        <v>0</v>
      </c>
      <c r="K220" s="1027" t="e">
        <f t="shared" si="25"/>
        <v>#DIV/0!</v>
      </c>
    </row>
    <row r="221" spans="1:11" s="1012" customFormat="1" ht="15.95" customHeight="1">
      <c r="A221" s="1065" t="s">
        <v>1718</v>
      </c>
      <c r="B221" s="1045"/>
      <c r="C221" s="1042"/>
      <c r="D221" s="1042"/>
      <c r="E221" s="1025" t="e">
        <f t="shared" si="26"/>
        <v>#DIV/0!</v>
      </c>
      <c r="F221" s="1042"/>
      <c r="G221" s="1042"/>
      <c r="H221" s="1025" t="e">
        <f t="shared" si="23"/>
        <v>#DIV/0!</v>
      </c>
      <c r="I221" s="1017">
        <f t="shared" si="28"/>
        <v>0</v>
      </c>
      <c r="J221" s="1018">
        <f t="shared" si="28"/>
        <v>0</v>
      </c>
      <c r="K221" s="1027" t="e">
        <f t="shared" si="25"/>
        <v>#DIV/0!</v>
      </c>
    </row>
    <row r="222" spans="1:11" s="1012" customFormat="1" ht="15.95" customHeight="1">
      <c r="A222" s="1066" t="s">
        <v>1719</v>
      </c>
      <c r="B222" s="1067"/>
      <c r="C222" s="1042"/>
      <c r="D222" s="1042"/>
      <c r="E222" s="1025" t="e">
        <f t="shared" si="26"/>
        <v>#DIV/0!</v>
      </c>
      <c r="F222" s="1062"/>
      <c r="G222" s="1042"/>
      <c r="H222" s="1025" t="e">
        <f t="shared" si="23"/>
        <v>#DIV/0!</v>
      </c>
      <c r="I222" s="1017">
        <f t="shared" si="28"/>
        <v>0</v>
      </c>
      <c r="J222" s="1018">
        <f t="shared" si="28"/>
        <v>0</v>
      </c>
      <c r="K222" s="1027" t="e">
        <f t="shared" si="25"/>
        <v>#DIV/0!</v>
      </c>
    </row>
    <row r="223" spans="1:11" s="1012" customFormat="1" ht="15.95" customHeight="1">
      <c r="A223" s="1055" t="s">
        <v>931</v>
      </c>
      <c r="B223" s="1056"/>
      <c r="C223" s="1042"/>
      <c r="D223" s="1042"/>
      <c r="E223" s="1025" t="e">
        <f>SUM(D223/C223*100)</f>
        <v>#DIV/0!</v>
      </c>
      <c r="F223" s="1042"/>
      <c r="G223" s="1042"/>
      <c r="H223" s="1025" t="e">
        <f t="shared" si="23"/>
        <v>#DIV/0!</v>
      </c>
      <c r="I223" s="1017">
        <f t="shared" si="28"/>
        <v>0</v>
      </c>
      <c r="J223" s="1018">
        <f t="shared" si="28"/>
        <v>0</v>
      </c>
      <c r="K223" s="1027" t="e">
        <f t="shared" si="25"/>
        <v>#DIV/0!</v>
      </c>
    </row>
    <row r="224" spans="1:11" s="1012" customFormat="1" ht="15.95" customHeight="1" thickBot="1">
      <c r="A224" s="1068" t="s">
        <v>3412</v>
      </c>
      <c r="B224" s="1069" t="s">
        <v>3413</v>
      </c>
      <c r="C224" s="1042"/>
      <c r="D224" s="1042"/>
      <c r="E224" s="1025" t="e">
        <f>SUM(D224/C224*100)</f>
        <v>#DIV/0!</v>
      </c>
      <c r="F224" s="1042"/>
      <c r="G224" s="1062"/>
      <c r="H224" s="1063" t="e">
        <f t="shared" si="23"/>
        <v>#DIV/0!</v>
      </c>
      <c r="I224" s="1017">
        <f t="shared" si="28"/>
        <v>0</v>
      </c>
      <c r="J224" s="1018">
        <f t="shared" si="28"/>
        <v>0</v>
      </c>
      <c r="K224" s="1027" t="e">
        <f t="shared" si="25"/>
        <v>#DIV/0!</v>
      </c>
    </row>
    <row r="225" spans="1:11" s="1012" customFormat="1" ht="15.95" customHeight="1" thickBot="1">
      <c r="A225" s="1070" t="s">
        <v>3414</v>
      </c>
      <c r="B225" s="1071"/>
      <c r="C225" s="1021">
        <f>SUM(C9+C59+C120+C156+C170)</f>
        <v>34553</v>
      </c>
      <c r="D225" s="1021">
        <f>SUM(D9+D59+D120+D156+D170)</f>
        <v>27133</v>
      </c>
      <c r="E225" s="1034">
        <f>SUM(D225/C225*100)</f>
        <v>78.525743061383963</v>
      </c>
      <c r="F225" s="1021">
        <f>SUM(F9+F59+F120+F156+F170)</f>
        <v>9032</v>
      </c>
      <c r="G225" s="1072">
        <f>SUM(G9+G59+G120+G156+G170)</f>
        <v>6929</v>
      </c>
      <c r="H225" s="1027">
        <f t="shared" si="23"/>
        <v>76.716120460584591</v>
      </c>
      <c r="I225" s="1073">
        <f t="shared" si="28"/>
        <v>43585</v>
      </c>
      <c r="J225" s="1074">
        <f t="shared" si="28"/>
        <v>34062</v>
      </c>
      <c r="K225" s="1027">
        <f t="shared" si="25"/>
        <v>78.150739933463342</v>
      </c>
    </row>
    <row r="226" spans="1:11" s="1012" customFormat="1" ht="15.95" customHeight="1" thickBot="1">
      <c r="A226" s="1070" t="s">
        <v>3415</v>
      </c>
      <c r="B226" s="1071"/>
      <c r="C226" s="1021">
        <f>SUM(C10+C60+C121+C157+C171)</f>
        <v>38029</v>
      </c>
      <c r="D226" s="1021">
        <f>SUM(D10+D60+D121+D157+D171)</f>
        <v>36708</v>
      </c>
      <c r="E226" s="1034">
        <f>SUM(D226/C226*100)</f>
        <v>96.526335165268605</v>
      </c>
      <c r="F226" s="1021">
        <f>SUM(F10+F60+F121+F157+F171)</f>
        <v>9741</v>
      </c>
      <c r="G226" s="1072">
        <f>SUM(G10+G60+G121+G157+G171)</f>
        <v>9658</v>
      </c>
      <c r="H226" s="1027">
        <f t="shared" si="23"/>
        <v>99.147931423878461</v>
      </c>
      <c r="I226" s="1073">
        <f t="shared" si="28"/>
        <v>47770</v>
      </c>
      <c r="J226" s="1074">
        <f t="shared" si="28"/>
        <v>46366</v>
      </c>
      <c r="K226" s="1027">
        <f t="shared" si="25"/>
        <v>97.060916893447768</v>
      </c>
    </row>
    <row r="227" spans="1:11" ht="15.95" customHeight="1">
      <c r="A227" s="1075" t="s">
        <v>3416</v>
      </c>
      <c r="B227" s="1075"/>
      <c r="C227" s="1075"/>
      <c r="D227" s="1075"/>
      <c r="E227" s="1075"/>
      <c r="F227" s="1075"/>
      <c r="G227" s="1075"/>
      <c r="H227" s="1075"/>
      <c r="I227" s="1075"/>
      <c r="J227" s="1075"/>
      <c r="K227" s="1003"/>
    </row>
    <row r="228" spans="1:11" ht="15.95" customHeight="1">
      <c r="A228" s="1935" t="s">
        <v>3417</v>
      </c>
      <c r="B228" s="1935"/>
      <c r="C228" s="1935"/>
      <c r="D228" s="1935"/>
      <c r="E228" s="1935"/>
      <c r="F228" s="1935"/>
      <c r="G228" s="1935"/>
      <c r="H228" s="1935"/>
      <c r="I228" s="1935"/>
      <c r="J228" s="1935"/>
      <c r="K228" s="1003"/>
    </row>
    <row r="229" spans="1:11" ht="15.95" customHeight="1">
      <c r="A229" s="1076" t="s">
        <v>3418</v>
      </c>
      <c r="B229" s="1076"/>
      <c r="C229" s="1076"/>
      <c r="D229" s="1076"/>
      <c r="E229" s="1076"/>
    </row>
    <row r="230" spans="1:11" ht="15.95" customHeight="1">
      <c r="A230" s="1076" t="s">
        <v>1147</v>
      </c>
      <c r="B230" s="1076"/>
      <c r="C230" s="1076"/>
      <c r="D230" s="1076"/>
      <c r="E230" s="1076"/>
    </row>
    <row r="231" spans="1:11" ht="15.95" customHeight="1">
      <c r="A231" s="1077"/>
      <c r="B231" s="1077"/>
      <c r="C231" s="1077"/>
      <c r="D231" s="1077"/>
      <c r="E231" s="1077"/>
      <c r="F231" s="1077"/>
      <c r="G231" s="1077"/>
      <c r="H231" s="1077"/>
      <c r="I231" s="1077"/>
      <c r="J231" s="1078"/>
    </row>
    <row r="232" spans="1:11" ht="15.95" customHeight="1">
      <c r="A232" s="1077"/>
      <c r="B232" s="1077"/>
      <c r="C232" s="1077"/>
      <c r="D232" s="1077"/>
      <c r="E232" s="1077"/>
      <c r="F232" s="1077"/>
      <c r="G232" s="1077"/>
      <c r="H232" s="1077"/>
      <c r="I232" s="1077"/>
      <c r="J232" s="1078"/>
    </row>
    <row r="233" spans="1:11" ht="15.95" customHeight="1"/>
    <row r="234" spans="1:11" ht="15.95" customHeight="1"/>
    <row r="235" spans="1:11" ht="15.95" customHeight="1"/>
    <row r="236" spans="1:11" ht="15.95" customHeight="1"/>
    <row r="237" spans="1:11" ht="15.95" customHeight="1"/>
    <row r="238" spans="1:11" ht="15.95" customHeight="1"/>
    <row r="239" spans="1:11" ht="15.95" customHeight="1"/>
    <row r="240" spans="1:1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</sheetData>
  <mergeCells count="8">
    <mergeCell ref="A228:J228"/>
    <mergeCell ref="C2:D2"/>
    <mergeCell ref="I6:K6"/>
    <mergeCell ref="C58:J58"/>
    <mergeCell ref="A6:A7"/>
    <mergeCell ref="B6:B7"/>
    <mergeCell ref="C6:E6"/>
    <mergeCell ref="F6:H6"/>
  </mergeCells>
  <phoneticPr fontId="94" type="noConversion"/>
  <printOptions horizontalCentered="1"/>
  <pageMargins left="0.23999999999999996" right="0.23999999999999996" top="0.35" bottom="0.35" header="0.31" footer="0.31"/>
  <pageSetup paperSize="9" scale="70" fitToHeight="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D211"/>
  <sheetViews>
    <sheetView topLeftCell="A59" zoomScaleSheetLayoutView="100" workbookViewId="0">
      <selection activeCell="M179" sqref="M179"/>
    </sheetView>
  </sheetViews>
  <sheetFormatPr defaultColWidth="9.140625" defaultRowHeight="12"/>
  <cols>
    <col min="1" max="1" width="8.140625" style="1078" customWidth="1"/>
    <col min="2" max="2" width="37.5703125" style="1078" customWidth="1"/>
    <col min="3" max="3" width="8.140625" style="1078" customWidth="1"/>
    <col min="4" max="4" width="8.7109375" style="1078" customWidth="1"/>
    <col min="5" max="5" width="10.42578125" style="1078" customWidth="1"/>
    <col min="6" max="6" width="8.85546875" style="1078" customWidth="1"/>
    <col min="7" max="7" width="8.5703125" style="1078" customWidth="1"/>
    <col min="8" max="8" width="10.5703125" style="1078" customWidth="1"/>
    <col min="9" max="9" width="10" style="1078" customWidth="1"/>
    <col min="10" max="10" width="9.5703125" style="1078" customWidth="1"/>
    <col min="11" max="11" width="10.28515625" style="1078" customWidth="1"/>
    <col min="12" max="16384" width="9.140625" style="1078"/>
  </cols>
  <sheetData>
    <row r="1" spans="1:30" ht="15.75">
      <c r="A1" s="992" t="s">
        <v>3419</v>
      </c>
      <c r="B1" s="993" t="s">
        <v>914</v>
      </c>
      <c r="C1" s="994" t="s">
        <v>691</v>
      </c>
      <c r="D1" s="995"/>
      <c r="E1" s="995"/>
      <c r="F1" s="995"/>
      <c r="G1" s="865"/>
      <c r="H1" s="865"/>
      <c r="I1" s="862"/>
    </row>
    <row r="2" spans="1:30" ht="14.25">
      <c r="A2" s="992"/>
      <c r="B2" s="993" t="s">
        <v>916</v>
      </c>
      <c r="C2" s="1924">
        <v>6113079</v>
      </c>
      <c r="D2" s="1925"/>
      <c r="E2" s="865"/>
      <c r="F2" s="865"/>
      <c r="G2" s="865"/>
      <c r="H2" s="865"/>
      <c r="I2" s="862"/>
    </row>
    <row r="3" spans="1:30" ht="12.75">
      <c r="A3" s="992"/>
      <c r="B3" s="993"/>
      <c r="C3" s="997" t="s">
        <v>365</v>
      </c>
      <c r="D3" s="865"/>
      <c r="E3" s="865"/>
      <c r="F3" s="865"/>
      <c r="G3" s="865"/>
      <c r="H3" s="865"/>
      <c r="I3" s="862"/>
    </row>
    <row r="4" spans="1:30" s="1081" customFormat="1" ht="15.75">
      <c r="A4" s="992"/>
      <c r="B4" s="993" t="s">
        <v>918</v>
      </c>
      <c r="C4" s="868" t="s">
        <v>906</v>
      </c>
      <c r="D4" s="869"/>
      <c r="E4" s="869"/>
      <c r="F4" s="869"/>
      <c r="G4" s="869"/>
      <c r="H4" s="869"/>
      <c r="I4" s="870"/>
      <c r="J4" s="1079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</row>
    <row r="5" spans="1:30" s="1081" customFormat="1" ht="15.75">
      <c r="A5" s="1082"/>
      <c r="B5" s="1080"/>
      <c r="C5" s="1080"/>
      <c r="D5" s="1080"/>
      <c r="E5" s="1080"/>
      <c r="F5" s="1080"/>
      <c r="G5" s="1080"/>
      <c r="H5" s="1080"/>
      <c r="I5" s="1079"/>
      <c r="J5" s="1079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</row>
    <row r="6" spans="1:30" s="1083" customFormat="1" ht="18.75" customHeight="1">
      <c r="A6" s="1947" t="s">
        <v>694</v>
      </c>
      <c r="B6" s="1800" t="s">
        <v>695</v>
      </c>
      <c r="C6" s="1802" t="s">
        <v>696</v>
      </c>
      <c r="D6" s="1803"/>
      <c r="E6" s="1804"/>
      <c r="F6" s="1802" t="s">
        <v>697</v>
      </c>
      <c r="G6" s="1803"/>
      <c r="H6" s="1804"/>
      <c r="I6" s="1796" t="s">
        <v>3906</v>
      </c>
      <c r="J6" s="1797"/>
      <c r="K6" s="1798"/>
    </row>
    <row r="7" spans="1:30" s="1083" customFormat="1" ht="38.25" customHeight="1" thickBot="1">
      <c r="A7" s="1948"/>
      <c r="B7" s="1801"/>
      <c r="C7" s="1004" t="s">
        <v>1382</v>
      </c>
      <c r="D7" s="1005" t="s">
        <v>372</v>
      </c>
      <c r="E7" s="1006" t="s">
        <v>3941</v>
      </c>
      <c r="F7" s="1004" t="s">
        <v>1382</v>
      </c>
      <c r="G7" s="1005" t="s">
        <v>372</v>
      </c>
      <c r="H7" s="1006" t="s">
        <v>3941</v>
      </c>
      <c r="I7" s="1007" t="s">
        <v>1382</v>
      </c>
      <c r="J7" s="1008" t="s">
        <v>372</v>
      </c>
      <c r="K7" s="1009" t="s">
        <v>3941</v>
      </c>
      <c r="M7" s="1084"/>
    </row>
    <row r="8" spans="1:30" s="1083" customFormat="1" ht="13.5" thickTop="1">
      <c r="A8" s="1085" t="s">
        <v>2258</v>
      </c>
      <c r="B8" s="1086"/>
      <c r="C8" s="1087">
        <v>28827</v>
      </c>
      <c r="D8" s="1087">
        <v>26226</v>
      </c>
      <c r="E8" s="1088">
        <f>SUM(D8/C8*100)</f>
        <v>90.977208866687477</v>
      </c>
      <c r="F8" s="1087">
        <v>6711</v>
      </c>
      <c r="G8" s="1087">
        <v>29702</v>
      </c>
      <c r="H8" s="1088">
        <f>SUM(G8/F8*100)</f>
        <v>442.58679779466547</v>
      </c>
      <c r="I8" s="1089">
        <f t="shared" ref="I8:J39" si="0">C8+F8</f>
        <v>35538</v>
      </c>
      <c r="J8" s="1089">
        <f t="shared" si="0"/>
        <v>55928</v>
      </c>
      <c r="K8" s="1088">
        <f>SUM(J8/I8*100)</f>
        <v>157.37520400697844</v>
      </c>
    </row>
    <row r="9" spans="1:30" s="1083" customFormat="1" ht="13.5" thickBot="1">
      <c r="A9" s="1090" t="s">
        <v>3420</v>
      </c>
      <c r="B9" s="1071"/>
      <c r="C9" s="1091">
        <v>59608</v>
      </c>
      <c r="D9" s="1091">
        <v>63236</v>
      </c>
      <c r="E9" s="1092">
        <f>SUM(D9/C9*100)</f>
        <v>106.08643135149644</v>
      </c>
      <c r="F9" s="1091">
        <v>43561</v>
      </c>
      <c r="G9" s="1091">
        <v>65669</v>
      </c>
      <c r="H9" s="1092">
        <f>SUM(G9/F9*100)</f>
        <v>150.75181928789513</v>
      </c>
      <c r="I9" s="1017">
        <f t="shared" si="0"/>
        <v>103169</v>
      </c>
      <c r="J9" s="1017">
        <f t="shared" si="0"/>
        <v>128905</v>
      </c>
      <c r="K9" s="1092">
        <f>SUM(J9/I9*100)</f>
        <v>124.94547780825636</v>
      </c>
    </row>
    <row r="10" spans="1:30" s="1083" customFormat="1" ht="13.5" thickTop="1">
      <c r="A10" s="1093" t="s">
        <v>3421</v>
      </c>
      <c r="B10" s="1094"/>
      <c r="C10" s="1021">
        <f>SUM(C11:C105)</f>
        <v>253094</v>
      </c>
      <c r="D10" s="1021">
        <f>SUM(D11:D105)</f>
        <v>323027</v>
      </c>
      <c r="E10" s="1092">
        <f>SUM(D10/C10*100)</f>
        <v>127.63123582542455</v>
      </c>
      <c r="F10" s="1021">
        <f>SUM(F11:F105)</f>
        <v>186274</v>
      </c>
      <c r="G10" s="1021">
        <f>SUM(G11:G105)</f>
        <v>384967</v>
      </c>
      <c r="H10" s="1092">
        <f>SUM(G10/F10*100)</f>
        <v>206.66706035195466</v>
      </c>
      <c r="I10" s="1017">
        <f t="shared" si="0"/>
        <v>439368</v>
      </c>
      <c r="J10" s="1017">
        <f t="shared" si="0"/>
        <v>707994</v>
      </c>
      <c r="K10" s="1092">
        <f>SUM(J10/I10*100)</f>
        <v>161.13918173376305</v>
      </c>
    </row>
    <row r="11" spans="1:30" s="1083" customFormat="1" ht="12.75">
      <c r="A11" s="1095" t="s">
        <v>1622</v>
      </c>
      <c r="B11" s="1023" t="s">
        <v>3422</v>
      </c>
      <c r="C11" s="1024">
        <v>1428</v>
      </c>
      <c r="D11" s="1024">
        <v>1993</v>
      </c>
      <c r="E11" s="1025">
        <f>SUM(D11/C11*100)</f>
        <v>139.56582633053222</v>
      </c>
      <c r="F11" s="1026">
        <v>1109</v>
      </c>
      <c r="G11" s="1026">
        <v>10367</v>
      </c>
      <c r="H11" s="1025">
        <f>SUM(G11/F11*100)</f>
        <v>934.80613165013528</v>
      </c>
      <c r="I11" s="1017">
        <f t="shared" si="0"/>
        <v>2537</v>
      </c>
      <c r="J11" s="1017">
        <f t="shared" si="0"/>
        <v>12360</v>
      </c>
      <c r="K11" s="1034">
        <f>SUM(J11/I11*100)</f>
        <v>487.18959400867163</v>
      </c>
    </row>
    <row r="12" spans="1:30" s="1083" customFormat="1" ht="12.75">
      <c r="A12" s="1095" t="s">
        <v>1623</v>
      </c>
      <c r="B12" s="1023" t="s">
        <v>3423</v>
      </c>
      <c r="C12" s="1024">
        <v>26265</v>
      </c>
      <c r="D12" s="1024">
        <v>25804</v>
      </c>
      <c r="E12" s="1025">
        <f t="shared" ref="E12:E75" si="1">SUM(D12/C12*100)</f>
        <v>98.244812488102042</v>
      </c>
      <c r="F12" s="1026">
        <v>22908</v>
      </c>
      <c r="G12" s="1026">
        <v>26221</v>
      </c>
      <c r="H12" s="1025">
        <f t="shared" ref="H12:H75" si="2">SUM(G12/F12*100)</f>
        <v>114.46219661253711</v>
      </c>
      <c r="I12" s="1017">
        <f t="shared" si="0"/>
        <v>49173</v>
      </c>
      <c r="J12" s="1017">
        <f t="shared" si="0"/>
        <v>52025</v>
      </c>
      <c r="K12" s="1034">
        <f t="shared" ref="K12:K75" si="3">SUM(J12/I12*100)</f>
        <v>105.79993085636426</v>
      </c>
    </row>
    <row r="13" spans="1:30" s="1083" customFormat="1" ht="25.5">
      <c r="A13" s="1095" t="s">
        <v>3424</v>
      </c>
      <c r="B13" s="1023" t="s">
        <v>3425</v>
      </c>
      <c r="C13" s="1024">
        <v>8926</v>
      </c>
      <c r="D13" s="1024">
        <v>6630</v>
      </c>
      <c r="E13" s="1025">
        <f t="shared" si="1"/>
        <v>74.277391888864003</v>
      </c>
      <c r="F13" s="1026">
        <v>5359</v>
      </c>
      <c r="G13" s="1026">
        <v>5202</v>
      </c>
      <c r="H13" s="1025">
        <f t="shared" si="2"/>
        <v>97.070348945698825</v>
      </c>
      <c r="I13" s="1017">
        <f t="shared" si="0"/>
        <v>14285</v>
      </c>
      <c r="J13" s="1017">
        <f t="shared" si="0"/>
        <v>11832</v>
      </c>
      <c r="K13" s="1034">
        <f t="shared" si="3"/>
        <v>82.828141407070348</v>
      </c>
    </row>
    <row r="14" spans="1:30" s="1083" customFormat="1" ht="12.75">
      <c r="A14" s="1095" t="s">
        <v>3426</v>
      </c>
      <c r="B14" s="1023" t="s">
        <v>3427</v>
      </c>
      <c r="C14" s="1024">
        <v>1375</v>
      </c>
      <c r="D14" s="1024">
        <v>1670</v>
      </c>
      <c r="E14" s="1025">
        <f t="shared" si="1"/>
        <v>121.45454545454545</v>
      </c>
      <c r="F14" s="1026">
        <v>1059</v>
      </c>
      <c r="G14" s="1026">
        <v>8333</v>
      </c>
      <c r="H14" s="1025">
        <f t="shared" si="2"/>
        <v>786.87440982058547</v>
      </c>
      <c r="I14" s="1017">
        <f t="shared" si="0"/>
        <v>2434</v>
      </c>
      <c r="J14" s="1017">
        <f t="shared" si="0"/>
        <v>10003</v>
      </c>
      <c r="K14" s="1034">
        <f t="shared" si="3"/>
        <v>410.96959737058336</v>
      </c>
    </row>
    <row r="15" spans="1:30" s="1083" customFormat="1" ht="25.5">
      <c r="A15" s="1095" t="s">
        <v>3428</v>
      </c>
      <c r="B15" s="1023" t="s">
        <v>3429</v>
      </c>
      <c r="C15" s="1024">
        <v>100</v>
      </c>
      <c r="D15" s="1024">
        <v>251</v>
      </c>
      <c r="E15" s="1025">
        <f t="shared" si="1"/>
        <v>250.99999999999997</v>
      </c>
      <c r="F15" s="1026">
        <v>12</v>
      </c>
      <c r="G15" s="1026"/>
      <c r="H15" s="1025">
        <f t="shared" si="2"/>
        <v>0</v>
      </c>
      <c r="I15" s="1017">
        <f t="shared" si="0"/>
        <v>112</v>
      </c>
      <c r="J15" s="1017">
        <f t="shared" si="0"/>
        <v>251</v>
      </c>
      <c r="K15" s="1034">
        <f t="shared" si="3"/>
        <v>224.10714285714283</v>
      </c>
    </row>
    <row r="16" spans="1:30" s="1083" customFormat="1" ht="25.5">
      <c r="A16" s="1095" t="s">
        <v>3430</v>
      </c>
      <c r="B16" s="1023" t="s">
        <v>3431</v>
      </c>
      <c r="C16" s="1024">
        <v>1302</v>
      </c>
      <c r="D16" s="1024">
        <v>1433</v>
      </c>
      <c r="E16" s="1025">
        <f t="shared" si="1"/>
        <v>110.06144393241169</v>
      </c>
      <c r="F16" s="1026">
        <v>309</v>
      </c>
      <c r="G16" s="1026">
        <v>514</v>
      </c>
      <c r="H16" s="1025">
        <f t="shared" si="2"/>
        <v>166.3430420711974</v>
      </c>
      <c r="I16" s="1017">
        <f t="shared" si="0"/>
        <v>1611</v>
      </c>
      <c r="J16" s="1017">
        <f t="shared" si="0"/>
        <v>1947</v>
      </c>
      <c r="K16" s="1034">
        <f t="shared" si="3"/>
        <v>120.85661080074487</v>
      </c>
    </row>
    <row r="17" spans="1:11" s="1083" customFormat="1" ht="25.5">
      <c r="A17" s="1095" t="s">
        <v>3432</v>
      </c>
      <c r="B17" s="1023" t="s">
        <v>3433</v>
      </c>
      <c r="C17" s="1024">
        <v>8723</v>
      </c>
      <c r="D17" s="1024">
        <v>9761</v>
      </c>
      <c r="E17" s="1025">
        <f t="shared" si="1"/>
        <v>111.89957583400208</v>
      </c>
      <c r="F17" s="1026">
        <v>6376</v>
      </c>
      <c r="G17" s="1026">
        <v>11287</v>
      </c>
      <c r="H17" s="1025">
        <f t="shared" si="2"/>
        <v>177.02321204516937</v>
      </c>
      <c r="I17" s="1017">
        <f t="shared" si="0"/>
        <v>15099</v>
      </c>
      <c r="J17" s="1017">
        <f t="shared" si="0"/>
        <v>21048</v>
      </c>
      <c r="K17" s="1034">
        <f t="shared" si="3"/>
        <v>139.39996026226902</v>
      </c>
    </row>
    <row r="18" spans="1:11" s="1083" customFormat="1" ht="12.75">
      <c r="A18" s="1095" t="s">
        <v>3434</v>
      </c>
      <c r="B18" s="1023" t="s">
        <v>3435</v>
      </c>
      <c r="C18" s="1024">
        <v>2215</v>
      </c>
      <c r="D18" s="1024">
        <v>2199</v>
      </c>
      <c r="E18" s="1025">
        <f t="shared" si="1"/>
        <v>99.277652370203157</v>
      </c>
      <c r="F18" s="1026">
        <v>3057</v>
      </c>
      <c r="G18" s="1026">
        <v>5529</v>
      </c>
      <c r="H18" s="1025">
        <f t="shared" si="2"/>
        <v>180.86359175662415</v>
      </c>
      <c r="I18" s="1017">
        <f t="shared" si="0"/>
        <v>5272</v>
      </c>
      <c r="J18" s="1017">
        <f t="shared" si="0"/>
        <v>7728</v>
      </c>
      <c r="K18" s="1034">
        <f t="shared" si="3"/>
        <v>146.58573596358119</v>
      </c>
    </row>
    <row r="19" spans="1:11" s="1083" customFormat="1" ht="25.5">
      <c r="A19" s="1095" t="s">
        <v>3436</v>
      </c>
      <c r="B19" s="1023" t="s">
        <v>3437</v>
      </c>
      <c r="C19" s="1024">
        <v>3628</v>
      </c>
      <c r="D19" s="1024">
        <v>3159</v>
      </c>
      <c r="E19" s="1025">
        <f t="shared" si="1"/>
        <v>87.072767364939367</v>
      </c>
      <c r="F19" s="1026">
        <v>2268</v>
      </c>
      <c r="G19" s="1026">
        <v>2812</v>
      </c>
      <c r="H19" s="1025">
        <f t="shared" si="2"/>
        <v>123.98589065255732</v>
      </c>
      <c r="I19" s="1017">
        <f t="shared" si="0"/>
        <v>5896</v>
      </c>
      <c r="J19" s="1017">
        <f t="shared" si="0"/>
        <v>5971</v>
      </c>
      <c r="K19" s="1034">
        <f t="shared" si="3"/>
        <v>101.27204884667572</v>
      </c>
    </row>
    <row r="20" spans="1:11" s="1083" customFormat="1" ht="12.75">
      <c r="A20" s="1095" t="s">
        <v>3438</v>
      </c>
      <c r="B20" s="1023" t="s">
        <v>3439</v>
      </c>
      <c r="C20" s="1024">
        <v>197</v>
      </c>
      <c r="D20" s="1024">
        <v>131</v>
      </c>
      <c r="E20" s="1025">
        <f t="shared" si="1"/>
        <v>66.497461928934015</v>
      </c>
      <c r="F20" s="1026">
        <v>116</v>
      </c>
      <c r="G20" s="1026">
        <v>110</v>
      </c>
      <c r="H20" s="1025">
        <f t="shared" si="2"/>
        <v>94.827586206896555</v>
      </c>
      <c r="I20" s="1017">
        <f t="shared" si="0"/>
        <v>313</v>
      </c>
      <c r="J20" s="1017">
        <f t="shared" si="0"/>
        <v>241</v>
      </c>
      <c r="K20" s="1034">
        <f t="shared" si="3"/>
        <v>76.996805111821089</v>
      </c>
    </row>
    <row r="21" spans="1:11" s="1083" customFormat="1" ht="25.5">
      <c r="A21" s="1095" t="s">
        <v>3440</v>
      </c>
      <c r="B21" s="1023" t="s">
        <v>3441</v>
      </c>
      <c r="C21" s="1024">
        <v>5063</v>
      </c>
      <c r="D21" s="1024">
        <v>5665</v>
      </c>
      <c r="E21" s="1025">
        <f t="shared" si="1"/>
        <v>111.89018368556192</v>
      </c>
      <c r="F21" s="1026">
        <v>3667</v>
      </c>
      <c r="G21" s="1026">
        <v>6035</v>
      </c>
      <c r="H21" s="1025">
        <f t="shared" si="2"/>
        <v>164.57594764112352</v>
      </c>
      <c r="I21" s="1017">
        <f t="shared" si="0"/>
        <v>8730</v>
      </c>
      <c r="J21" s="1017">
        <f t="shared" si="0"/>
        <v>11700</v>
      </c>
      <c r="K21" s="1034">
        <f t="shared" si="3"/>
        <v>134.02061855670101</v>
      </c>
    </row>
    <row r="22" spans="1:11" s="1083" customFormat="1" ht="25.5">
      <c r="A22" s="1095" t="s">
        <v>3442</v>
      </c>
      <c r="B22" s="1023" t="s">
        <v>3443</v>
      </c>
      <c r="C22" s="1024">
        <v>8763</v>
      </c>
      <c r="D22" s="1024">
        <v>9790</v>
      </c>
      <c r="E22" s="1025">
        <f t="shared" si="1"/>
        <v>111.71973068583819</v>
      </c>
      <c r="F22" s="1026">
        <v>6377</v>
      </c>
      <c r="G22" s="1026">
        <v>11279</v>
      </c>
      <c r="H22" s="1025">
        <f t="shared" si="2"/>
        <v>176.87000156813548</v>
      </c>
      <c r="I22" s="1017">
        <f t="shared" si="0"/>
        <v>15140</v>
      </c>
      <c r="J22" s="1017">
        <f t="shared" si="0"/>
        <v>21069</v>
      </c>
      <c r="K22" s="1034">
        <f t="shared" si="3"/>
        <v>139.16116248348743</v>
      </c>
    </row>
    <row r="23" spans="1:11" s="1083" customFormat="1" ht="38.25">
      <c r="A23" s="1095" t="s">
        <v>3444</v>
      </c>
      <c r="B23" s="1023" t="s">
        <v>3445</v>
      </c>
      <c r="C23" s="1024">
        <v>203</v>
      </c>
      <c r="D23" s="1024">
        <v>177</v>
      </c>
      <c r="E23" s="1025">
        <f t="shared" si="1"/>
        <v>87.192118226600996</v>
      </c>
      <c r="F23" s="1026">
        <v>88</v>
      </c>
      <c r="G23" s="1026">
        <v>59</v>
      </c>
      <c r="H23" s="1025">
        <f t="shared" si="2"/>
        <v>67.045454545454547</v>
      </c>
      <c r="I23" s="1017">
        <f t="shared" si="0"/>
        <v>291</v>
      </c>
      <c r="J23" s="1017">
        <f t="shared" si="0"/>
        <v>236</v>
      </c>
      <c r="K23" s="1034">
        <f t="shared" si="3"/>
        <v>81.099656357388312</v>
      </c>
    </row>
    <row r="24" spans="1:11" s="1083" customFormat="1" ht="25.5">
      <c r="A24" s="1095" t="s">
        <v>3446</v>
      </c>
      <c r="B24" s="1023" t="s">
        <v>3447</v>
      </c>
      <c r="C24" s="1024">
        <v>2612</v>
      </c>
      <c r="D24" s="1024">
        <v>3538</v>
      </c>
      <c r="E24" s="1025">
        <f t="shared" si="1"/>
        <v>135.45176110260337</v>
      </c>
      <c r="F24" s="1026">
        <v>4041</v>
      </c>
      <c r="G24" s="1026">
        <v>6773</v>
      </c>
      <c r="H24" s="1025">
        <f t="shared" si="2"/>
        <v>167.6070279633754</v>
      </c>
      <c r="I24" s="1017">
        <f t="shared" si="0"/>
        <v>6653</v>
      </c>
      <c r="J24" s="1017">
        <f t="shared" si="0"/>
        <v>10311</v>
      </c>
      <c r="K24" s="1034">
        <f t="shared" si="3"/>
        <v>154.98271456485796</v>
      </c>
    </row>
    <row r="25" spans="1:11" s="1083" customFormat="1" ht="25.5">
      <c r="A25" s="1095" t="s">
        <v>3448</v>
      </c>
      <c r="B25" s="1023" t="s">
        <v>3449</v>
      </c>
      <c r="C25" s="1024">
        <v>891</v>
      </c>
      <c r="D25" s="1024">
        <v>940</v>
      </c>
      <c r="E25" s="1025">
        <f t="shared" si="1"/>
        <v>105.49943883277217</v>
      </c>
      <c r="F25" s="1026">
        <v>1312</v>
      </c>
      <c r="G25" s="1026">
        <v>1879</v>
      </c>
      <c r="H25" s="1025">
        <f t="shared" si="2"/>
        <v>143.21646341463415</v>
      </c>
      <c r="I25" s="1017">
        <f t="shared" si="0"/>
        <v>2203</v>
      </c>
      <c r="J25" s="1017">
        <f t="shared" si="0"/>
        <v>2819</v>
      </c>
      <c r="K25" s="1034">
        <f t="shared" si="3"/>
        <v>127.96187017703132</v>
      </c>
    </row>
    <row r="26" spans="1:11" s="1083" customFormat="1" ht="25.5">
      <c r="A26" s="1095" t="s">
        <v>3450</v>
      </c>
      <c r="B26" s="1023" t="s">
        <v>3451</v>
      </c>
      <c r="C26" s="1024">
        <v>6161</v>
      </c>
      <c r="D26" s="1024">
        <v>5137</v>
      </c>
      <c r="E26" s="1025">
        <f t="shared" si="1"/>
        <v>83.379321538711253</v>
      </c>
      <c r="F26" s="1026">
        <v>5771</v>
      </c>
      <c r="G26" s="1026">
        <v>6970</v>
      </c>
      <c r="H26" s="1025">
        <f t="shared" si="2"/>
        <v>120.77629526945071</v>
      </c>
      <c r="I26" s="1017">
        <f t="shared" si="0"/>
        <v>11932</v>
      </c>
      <c r="J26" s="1017">
        <f t="shared" si="0"/>
        <v>12107</v>
      </c>
      <c r="K26" s="1034">
        <f t="shared" si="3"/>
        <v>101.46664431780088</v>
      </c>
    </row>
    <row r="27" spans="1:11" s="1083" customFormat="1" ht="25.5">
      <c r="A27" s="1095" t="s">
        <v>3452</v>
      </c>
      <c r="B27" s="1023" t="s">
        <v>3453</v>
      </c>
      <c r="C27" s="1024">
        <v>13306</v>
      </c>
      <c r="D27" s="1024">
        <v>13984</v>
      </c>
      <c r="E27" s="1025">
        <f t="shared" si="1"/>
        <v>105.09544566361041</v>
      </c>
      <c r="F27" s="1026">
        <v>8159</v>
      </c>
      <c r="G27" s="1026">
        <v>15585</v>
      </c>
      <c r="H27" s="1025">
        <f t="shared" si="2"/>
        <v>191.01605588920211</v>
      </c>
      <c r="I27" s="1017">
        <f t="shared" si="0"/>
        <v>21465</v>
      </c>
      <c r="J27" s="1017">
        <f t="shared" si="0"/>
        <v>29569</v>
      </c>
      <c r="K27" s="1034">
        <f t="shared" si="3"/>
        <v>137.75448404379222</v>
      </c>
    </row>
    <row r="28" spans="1:11" s="1083" customFormat="1" ht="12.75">
      <c r="A28" s="1095" t="s">
        <v>3454</v>
      </c>
      <c r="B28" s="1023" t="s">
        <v>3455</v>
      </c>
      <c r="C28" s="1024">
        <v>361</v>
      </c>
      <c r="D28" s="1024">
        <v>2506</v>
      </c>
      <c r="E28" s="1025">
        <f t="shared" si="1"/>
        <v>694.18282548476452</v>
      </c>
      <c r="F28" s="1026">
        <v>389</v>
      </c>
      <c r="G28" s="1026">
        <v>4107</v>
      </c>
      <c r="H28" s="1025">
        <f t="shared" si="2"/>
        <v>1055.7840616966582</v>
      </c>
      <c r="I28" s="1017">
        <f t="shared" si="0"/>
        <v>750</v>
      </c>
      <c r="J28" s="1017">
        <f t="shared" si="0"/>
        <v>6613</v>
      </c>
      <c r="K28" s="1034">
        <f t="shared" si="3"/>
        <v>881.73333333333335</v>
      </c>
    </row>
    <row r="29" spans="1:11" s="1083" customFormat="1" ht="25.5">
      <c r="A29" s="1095" t="s">
        <v>3456</v>
      </c>
      <c r="B29" s="1023" t="s">
        <v>3457</v>
      </c>
      <c r="C29" s="1024">
        <v>1459</v>
      </c>
      <c r="D29" s="1024">
        <v>1381</v>
      </c>
      <c r="E29" s="1025">
        <f t="shared" si="1"/>
        <v>94.653872515421526</v>
      </c>
      <c r="F29" s="1026">
        <v>2026</v>
      </c>
      <c r="G29" s="1026">
        <v>1555</v>
      </c>
      <c r="H29" s="1025">
        <f t="shared" si="2"/>
        <v>76.752221125370184</v>
      </c>
      <c r="I29" s="1017">
        <f t="shared" si="0"/>
        <v>3485</v>
      </c>
      <c r="J29" s="1017">
        <f t="shared" si="0"/>
        <v>2936</v>
      </c>
      <c r="K29" s="1034">
        <f t="shared" si="3"/>
        <v>84.246771879483489</v>
      </c>
    </row>
    <row r="30" spans="1:11" s="1083" customFormat="1" ht="25.5">
      <c r="A30" s="1095" t="s">
        <v>3458</v>
      </c>
      <c r="B30" s="1023" t="s">
        <v>3459</v>
      </c>
      <c r="C30" s="1024">
        <v>4196</v>
      </c>
      <c r="D30" s="1024">
        <v>4091</v>
      </c>
      <c r="E30" s="1025">
        <f t="shared" si="1"/>
        <v>97.497616777883707</v>
      </c>
      <c r="F30" s="1026">
        <v>3001</v>
      </c>
      <c r="G30" s="1026">
        <v>5674</v>
      </c>
      <c r="H30" s="1025">
        <f t="shared" si="2"/>
        <v>189.0703098967011</v>
      </c>
      <c r="I30" s="1017">
        <f t="shared" si="0"/>
        <v>7197</v>
      </c>
      <c r="J30" s="1017">
        <f t="shared" si="0"/>
        <v>9765</v>
      </c>
      <c r="K30" s="1034">
        <f t="shared" si="3"/>
        <v>135.68153397248855</v>
      </c>
    </row>
    <row r="31" spans="1:11" s="1083" customFormat="1" ht="12.75">
      <c r="A31" s="1095" t="s">
        <v>3460</v>
      </c>
      <c r="B31" s="1023" t="s">
        <v>2301</v>
      </c>
      <c r="C31" s="1024">
        <v>14222</v>
      </c>
      <c r="D31" s="1024">
        <v>13898</v>
      </c>
      <c r="E31" s="1025">
        <f t="shared" si="1"/>
        <v>97.721839403740688</v>
      </c>
      <c r="F31" s="1026">
        <v>11684</v>
      </c>
      <c r="G31" s="1026">
        <v>16296</v>
      </c>
      <c r="H31" s="1025">
        <f t="shared" si="2"/>
        <v>139.47278329339267</v>
      </c>
      <c r="I31" s="1017">
        <f t="shared" si="0"/>
        <v>25906</v>
      </c>
      <c r="J31" s="1017">
        <f t="shared" si="0"/>
        <v>30194</v>
      </c>
      <c r="K31" s="1034">
        <f t="shared" si="3"/>
        <v>116.55215008106229</v>
      </c>
    </row>
    <row r="32" spans="1:11" s="1083" customFormat="1" ht="12.75">
      <c r="A32" s="1095" t="s">
        <v>2302</v>
      </c>
      <c r="B32" s="1023" t="s">
        <v>2303</v>
      </c>
      <c r="C32" s="1024">
        <v>2220</v>
      </c>
      <c r="D32" s="1024">
        <v>5312</v>
      </c>
      <c r="E32" s="1025">
        <f t="shared" si="1"/>
        <v>239.27927927927928</v>
      </c>
      <c r="F32" s="1026">
        <v>1502</v>
      </c>
      <c r="G32" s="1026">
        <v>6506</v>
      </c>
      <c r="H32" s="1025">
        <f t="shared" si="2"/>
        <v>433.15579227696401</v>
      </c>
      <c r="I32" s="1017">
        <f t="shared" si="0"/>
        <v>3722</v>
      </c>
      <c r="J32" s="1017">
        <f t="shared" si="0"/>
        <v>11818</v>
      </c>
      <c r="K32" s="1034">
        <f t="shared" si="3"/>
        <v>317.51746372917785</v>
      </c>
    </row>
    <row r="33" spans="1:11" s="1083" customFormat="1" ht="25.5">
      <c r="A33" s="1095" t="s">
        <v>2304</v>
      </c>
      <c r="B33" s="1023" t="s">
        <v>2305</v>
      </c>
      <c r="C33" s="1024">
        <v>3144</v>
      </c>
      <c r="D33" s="1024">
        <v>4684</v>
      </c>
      <c r="E33" s="1025">
        <f t="shared" si="1"/>
        <v>148.98218829516537</v>
      </c>
      <c r="F33" s="1026">
        <v>3740</v>
      </c>
      <c r="G33" s="1026">
        <v>5663</v>
      </c>
      <c r="H33" s="1025">
        <f t="shared" si="2"/>
        <v>151.41711229946523</v>
      </c>
      <c r="I33" s="1017">
        <f t="shared" si="0"/>
        <v>6884</v>
      </c>
      <c r="J33" s="1017">
        <f t="shared" si="0"/>
        <v>10347</v>
      </c>
      <c r="K33" s="1034">
        <f t="shared" si="3"/>
        <v>150.30505520046484</v>
      </c>
    </row>
    <row r="34" spans="1:11" s="1083" customFormat="1" ht="25.5">
      <c r="A34" s="1095" t="s">
        <v>2306</v>
      </c>
      <c r="B34" s="1023" t="s">
        <v>2307</v>
      </c>
      <c r="C34" s="1024">
        <v>2452</v>
      </c>
      <c r="D34" s="1024">
        <v>2374</v>
      </c>
      <c r="E34" s="1025">
        <f t="shared" si="1"/>
        <v>96.818923327895604</v>
      </c>
      <c r="F34" s="1026">
        <v>2238</v>
      </c>
      <c r="G34" s="1026">
        <v>1842</v>
      </c>
      <c r="H34" s="1025">
        <f t="shared" si="2"/>
        <v>82.305630026809652</v>
      </c>
      <c r="I34" s="1017">
        <f t="shared" si="0"/>
        <v>4690</v>
      </c>
      <c r="J34" s="1017">
        <f t="shared" si="0"/>
        <v>4216</v>
      </c>
      <c r="K34" s="1034">
        <f t="shared" si="3"/>
        <v>89.893390191897666</v>
      </c>
    </row>
    <row r="35" spans="1:11" s="1083" customFormat="1" ht="12.75">
      <c r="A35" s="1095" t="s">
        <v>2308</v>
      </c>
      <c r="B35" s="1023" t="s">
        <v>2309</v>
      </c>
      <c r="C35" s="1024">
        <v>1922</v>
      </c>
      <c r="D35" s="1024">
        <v>1741</v>
      </c>
      <c r="E35" s="1025">
        <f t="shared" si="1"/>
        <v>90.582726326742986</v>
      </c>
      <c r="F35" s="1026">
        <v>1917</v>
      </c>
      <c r="G35" s="1026">
        <v>1667</v>
      </c>
      <c r="H35" s="1025">
        <f t="shared" si="2"/>
        <v>86.958789775691187</v>
      </c>
      <c r="I35" s="1017">
        <f t="shared" si="0"/>
        <v>3839</v>
      </c>
      <c r="J35" s="1017">
        <f t="shared" si="0"/>
        <v>3408</v>
      </c>
      <c r="K35" s="1034">
        <f t="shared" si="3"/>
        <v>88.773117999479041</v>
      </c>
    </row>
    <row r="36" spans="1:11" s="1083" customFormat="1" ht="25.5">
      <c r="A36" s="1095" t="s">
        <v>2310</v>
      </c>
      <c r="B36" s="1023" t="s">
        <v>2311</v>
      </c>
      <c r="C36" s="1024">
        <v>13255</v>
      </c>
      <c r="D36" s="1024">
        <v>13183</v>
      </c>
      <c r="E36" s="1025">
        <f t="shared" si="1"/>
        <v>99.456808751414556</v>
      </c>
      <c r="F36" s="1026">
        <v>8785</v>
      </c>
      <c r="G36" s="1026">
        <v>14328</v>
      </c>
      <c r="H36" s="1025">
        <f t="shared" si="2"/>
        <v>163.09618668184405</v>
      </c>
      <c r="I36" s="1017">
        <f t="shared" si="0"/>
        <v>22040</v>
      </c>
      <c r="J36" s="1017">
        <f t="shared" si="0"/>
        <v>27511</v>
      </c>
      <c r="K36" s="1034">
        <f t="shared" si="3"/>
        <v>124.82304900181489</v>
      </c>
    </row>
    <row r="37" spans="1:11" s="1083" customFormat="1" ht="12.75">
      <c r="A37" s="1095" t="s">
        <v>2312</v>
      </c>
      <c r="B37" s="1023" t="s">
        <v>2313</v>
      </c>
      <c r="C37" s="1024">
        <v>480</v>
      </c>
      <c r="D37" s="1024">
        <v>489</v>
      </c>
      <c r="E37" s="1025">
        <f t="shared" si="1"/>
        <v>101.875</v>
      </c>
      <c r="F37" s="1026">
        <v>294</v>
      </c>
      <c r="G37" s="1026">
        <v>203</v>
      </c>
      <c r="H37" s="1025">
        <f t="shared" si="2"/>
        <v>69.047619047619051</v>
      </c>
      <c r="I37" s="1017">
        <f t="shared" si="0"/>
        <v>774</v>
      </c>
      <c r="J37" s="1017">
        <f t="shared" si="0"/>
        <v>692</v>
      </c>
      <c r="K37" s="1034">
        <f t="shared" si="3"/>
        <v>89.405684754521957</v>
      </c>
    </row>
    <row r="38" spans="1:11" s="1083" customFormat="1" ht="25.5">
      <c r="A38" s="1095" t="s">
        <v>2314</v>
      </c>
      <c r="B38" s="1023" t="s">
        <v>2315</v>
      </c>
      <c r="C38" s="1024">
        <v>165</v>
      </c>
      <c r="D38" s="1024">
        <v>197</v>
      </c>
      <c r="E38" s="1025">
        <f t="shared" si="1"/>
        <v>119.39393939393939</v>
      </c>
      <c r="F38" s="1026">
        <v>120</v>
      </c>
      <c r="G38" s="1026">
        <v>119</v>
      </c>
      <c r="H38" s="1025">
        <f t="shared" si="2"/>
        <v>99.166666666666671</v>
      </c>
      <c r="I38" s="1017">
        <f t="shared" si="0"/>
        <v>285</v>
      </c>
      <c r="J38" s="1017">
        <f t="shared" si="0"/>
        <v>316</v>
      </c>
      <c r="K38" s="1034">
        <f t="shared" si="3"/>
        <v>110.87719298245614</v>
      </c>
    </row>
    <row r="39" spans="1:11" s="1083" customFormat="1" ht="25.5">
      <c r="A39" s="1095" t="s">
        <v>2316</v>
      </c>
      <c r="B39" s="1023" t="s">
        <v>2317</v>
      </c>
      <c r="C39" s="1024">
        <v>250</v>
      </c>
      <c r="D39" s="1024">
        <v>274</v>
      </c>
      <c r="E39" s="1025">
        <f t="shared" si="1"/>
        <v>109.60000000000001</v>
      </c>
      <c r="F39" s="1026">
        <v>67</v>
      </c>
      <c r="G39" s="1026">
        <v>76</v>
      </c>
      <c r="H39" s="1025">
        <f t="shared" si="2"/>
        <v>113.43283582089552</v>
      </c>
      <c r="I39" s="1017">
        <f t="shared" si="0"/>
        <v>317</v>
      </c>
      <c r="J39" s="1017">
        <f t="shared" si="0"/>
        <v>350</v>
      </c>
      <c r="K39" s="1034">
        <f t="shared" si="3"/>
        <v>110.41009463722398</v>
      </c>
    </row>
    <row r="40" spans="1:11" s="1083" customFormat="1" ht="25.5">
      <c r="A40" s="1095" t="s">
        <v>2318</v>
      </c>
      <c r="B40" s="1023" t="s">
        <v>2319</v>
      </c>
      <c r="C40" s="1024">
        <v>406</v>
      </c>
      <c r="D40" s="1024">
        <v>412</v>
      </c>
      <c r="E40" s="1025">
        <f t="shared" si="1"/>
        <v>101.47783251231527</v>
      </c>
      <c r="F40" s="1026">
        <v>179</v>
      </c>
      <c r="G40" s="1026">
        <v>198</v>
      </c>
      <c r="H40" s="1025">
        <f t="shared" si="2"/>
        <v>110.61452513966481</v>
      </c>
      <c r="I40" s="1017">
        <f t="shared" ref="I40:J81" si="4">C40+F40</f>
        <v>585</v>
      </c>
      <c r="J40" s="1017">
        <f t="shared" si="4"/>
        <v>610</v>
      </c>
      <c r="K40" s="1034">
        <f t="shared" si="3"/>
        <v>104.27350427350429</v>
      </c>
    </row>
    <row r="41" spans="1:11" s="1083" customFormat="1" ht="25.5">
      <c r="A41" s="1095" t="s">
        <v>2320</v>
      </c>
      <c r="B41" s="1023" t="s">
        <v>2321</v>
      </c>
      <c r="C41" s="1024">
        <v>1803</v>
      </c>
      <c r="D41" s="1024">
        <v>2884</v>
      </c>
      <c r="E41" s="1025">
        <f t="shared" si="1"/>
        <v>159.95562950637824</v>
      </c>
      <c r="F41" s="1026">
        <v>2140</v>
      </c>
      <c r="G41" s="1026">
        <v>3979</v>
      </c>
      <c r="H41" s="1025">
        <f t="shared" si="2"/>
        <v>185.93457943925233</v>
      </c>
      <c r="I41" s="1017">
        <f t="shared" si="4"/>
        <v>3943</v>
      </c>
      <c r="J41" s="1017">
        <f t="shared" si="4"/>
        <v>6863</v>
      </c>
      <c r="K41" s="1034">
        <f t="shared" si="3"/>
        <v>174.05528785188943</v>
      </c>
    </row>
    <row r="42" spans="1:11" s="1083" customFormat="1" ht="12.75">
      <c r="A42" s="1095" t="s">
        <v>2322</v>
      </c>
      <c r="B42" s="1023" t="s">
        <v>2323</v>
      </c>
      <c r="C42" s="1024">
        <v>999</v>
      </c>
      <c r="D42" s="1024">
        <v>1663</v>
      </c>
      <c r="E42" s="1025">
        <f t="shared" si="1"/>
        <v>166.46646646646644</v>
      </c>
      <c r="F42" s="1026">
        <v>1111</v>
      </c>
      <c r="G42" s="1026">
        <v>2898</v>
      </c>
      <c r="H42" s="1025">
        <f t="shared" si="2"/>
        <v>260.84608460846084</v>
      </c>
      <c r="I42" s="1017">
        <f t="shared" si="4"/>
        <v>2110</v>
      </c>
      <c r="J42" s="1017">
        <f t="shared" si="4"/>
        <v>4561</v>
      </c>
      <c r="K42" s="1034">
        <f t="shared" si="3"/>
        <v>216.1611374407583</v>
      </c>
    </row>
    <row r="43" spans="1:11" s="1083" customFormat="1" ht="12.75">
      <c r="A43" s="1095" t="s">
        <v>2324</v>
      </c>
      <c r="B43" s="1023" t="s">
        <v>2325</v>
      </c>
      <c r="C43" s="1024">
        <v>228</v>
      </c>
      <c r="D43" s="1024">
        <v>39</v>
      </c>
      <c r="E43" s="1025">
        <f t="shared" si="1"/>
        <v>17.105263157894736</v>
      </c>
      <c r="F43" s="1026">
        <v>69</v>
      </c>
      <c r="G43" s="1026">
        <v>38</v>
      </c>
      <c r="H43" s="1025">
        <f t="shared" si="2"/>
        <v>55.072463768115945</v>
      </c>
      <c r="I43" s="1017">
        <f t="shared" si="4"/>
        <v>297</v>
      </c>
      <c r="J43" s="1017">
        <f t="shared" si="4"/>
        <v>77</v>
      </c>
      <c r="K43" s="1034">
        <f t="shared" si="3"/>
        <v>25.925925925925924</v>
      </c>
    </row>
    <row r="44" spans="1:11" s="1083" customFormat="1" ht="12.75">
      <c r="A44" s="1095" t="s">
        <v>2326</v>
      </c>
      <c r="B44" s="1023" t="s">
        <v>2327</v>
      </c>
      <c r="C44" s="1024">
        <v>14175</v>
      </c>
      <c r="D44" s="1024">
        <v>13846</v>
      </c>
      <c r="E44" s="1025">
        <f t="shared" si="1"/>
        <v>97.679012345679013</v>
      </c>
      <c r="F44" s="1026">
        <v>8517</v>
      </c>
      <c r="G44" s="1026">
        <v>14035</v>
      </c>
      <c r="H44" s="1025">
        <f t="shared" si="2"/>
        <v>164.78807091698954</v>
      </c>
      <c r="I44" s="1017">
        <f t="shared" si="4"/>
        <v>22692</v>
      </c>
      <c r="J44" s="1017">
        <f t="shared" si="4"/>
        <v>27881</v>
      </c>
      <c r="K44" s="1034">
        <f t="shared" si="3"/>
        <v>122.86708972325049</v>
      </c>
    </row>
    <row r="45" spans="1:11" s="1083" customFormat="1" ht="25.5">
      <c r="A45" s="1095" t="s">
        <v>2328</v>
      </c>
      <c r="B45" s="1023" t="s">
        <v>2329</v>
      </c>
      <c r="C45" s="1024">
        <v>3759</v>
      </c>
      <c r="D45" s="1024">
        <v>5775</v>
      </c>
      <c r="E45" s="1025">
        <f t="shared" si="1"/>
        <v>153.63128491620114</v>
      </c>
      <c r="F45" s="1026">
        <v>2965</v>
      </c>
      <c r="G45" s="1026">
        <v>7486</v>
      </c>
      <c r="H45" s="1025">
        <f t="shared" si="2"/>
        <v>252.47892074198987</v>
      </c>
      <c r="I45" s="1017">
        <f t="shared" si="4"/>
        <v>6724</v>
      </c>
      <c r="J45" s="1017">
        <f t="shared" si="4"/>
        <v>13261</v>
      </c>
      <c r="K45" s="1034">
        <f t="shared" si="3"/>
        <v>197.21891731112433</v>
      </c>
    </row>
    <row r="46" spans="1:11" s="1083" customFormat="1" ht="25.5">
      <c r="A46" s="1095" t="s">
        <v>2330</v>
      </c>
      <c r="B46" s="1023" t="s">
        <v>2331</v>
      </c>
      <c r="C46" s="1024">
        <v>2460</v>
      </c>
      <c r="D46" s="1024">
        <v>2023</v>
      </c>
      <c r="E46" s="1025">
        <f t="shared" si="1"/>
        <v>82.235772357723576</v>
      </c>
      <c r="F46" s="1026">
        <v>2137</v>
      </c>
      <c r="G46" s="1026">
        <v>2855</v>
      </c>
      <c r="H46" s="1025">
        <f t="shared" si="2"/>
        <v>133.59850257370144</v>
      </c>
      <c r="I46" s="1017">
        <f t="shared" si="4"/>
        <v>4597</v>
      </c>
      <c r="J46" s="1017">
        <f t="shared" si="4"/>
        <v>4878</v>
      </c>
      <c r="K46" s="1034">
        <f t="shared" si="3"/>
        <v>106.11268218403308</v>
      </c>
    </row>
    <row r="47" spans="1:11" s="1083" customFormat="1" ht="25.5">
      <c r="A47" s="1095" t="s">
        <v>2332</v>
      </c>
      <c r="B47" s="1023" t="s">
        <v>2333</v>
      </c>
      <c r="C47" s="1024">
        <v>13168</v>
      </c>
      <c r="D47" s="1024">
        <v>12994</v>
      </c>
      <c r="E47" s="1025">
        <f t="shared" si="1"/>
        <v>98.678614823815309</v>
      </c>
      <c r="F47" s="1026">
        <v>8600</v>
      </c>
      <c r="G47" s="1026">
        <v>14056</v>
      </c>
      <c r="H47" s="1025">
        <f t="shared" si="2"/>
        <v>163.44186046511629</v>
      </c>
      <c r="I47" s="1017">
        <f t="shared" si="4"/>
        <v>21768</v>
      </c>
      <c r="J47" s="1017">
        <f t="shared" si="4"/>
        <v>27050</v>
      </c>
      <c r="K47" s="1034">
        <f t="shared" si="3"/>
        <v>124.26497611172363</v>
      </c>
    </row>
    <row r="48" spans="1:11" s="1083" customFormat="1" ht="25.5">
      <c r="A48" s="1095" t="s">
        <v>2334</v>
      </c>
      <c r="B48" s="1023" t="s">
        <v>2335</v>
      </c>
      <c r="C48" s="1024">
        <v>263</v>
      </c>
      <c r="D48" s="1024">
        <v>376</v>
      </c>
      <c r="E48" s="1025">
        <f t="shared" si="1"/>
        <v>142.96577946768062</v>
      </c>
      <c r="F48" s="1026">
        <v>178</v>
      </c>
      <c r="G48" s="1026">
        <v>56</v>
      </c>
      <c r="H48" s="1025">
        <f t="shared" si="2"/>
        <v>31.460674157303369</v>
      </c>
      <c r="I48" s="1017">
        <f t="shared" si="4"/>
        <v>441</v>
      </c>
      <c r="J48" s="1017">
        <f t="shared" si="4"/>
        <v>432</v>
      </c>
      <c r="K48" s="1034">
        <f t="shared" si="3"/>
        <v>97.959183673469383</v>
      </c>
    </row>
    <row r="49" spans="1:11" s="1083" customFormat="1" ht="38.25">
      <c r="A49" s="1095" t="s">
        <v>2336</v>
      </c>
      <c r="B49" s="1023" t="s">
        <v>2337</v>
      </c>
      <c r="C49" s="1024">
        <v>971</v>
      </c>
      <c r="D49" s="1024">
        <v>810</v>
      </c>
      <c r="E49" s="1025">
        <f t="shared" si="1"/>
        <v>83.419155509783721</v>
      </c>
      <c r="F49" s="1026">
        <v>78</v>
      </c>
      <c r="G49" s="1026">
        <v>30</v>
      </c>
      <c r="H49" s="1025">
        <f t="shared" si="2"/>
        <v>38.461538461538467</v>
      </c>
      <c r="I49" s="1017">
        <f t="shared" si="4"/>
        <v>1049</v>
      </c>
      <c r="J49" s="1017">
        <f t="shared" si="4"/>
        <v>840</v>
      </c>
      <c r="K49" s="1034">
        <f t="shared" si="3"/>
        <v>80.07626310772163</v>
      </c>
    </row>
    <row r="50" spans="1:11" s="1083" customFormat="1" ht="38.25">
      <c r="A50" s="1095" t="s">
        <v>2338</v>
      </c>
      <c r="B50" s="1023" t="s">
        <v>2339</v>
      </c>
      <c r="C50" s="1024">
        <v>1269</v>
      </c>
      <c r="D50" s="1024">
        <v>1200</v>
      </c>
      <c r="E50" s="1025">
        <f t="shared" si="1"/>
        <v>94.562647754137117</v>
      </c>
      <c r="F50" s="1026">
        <v>179</v>
      </c>
      <c r="G50" s="1026">
        <v>43</v>
      </c>
      <c r="H50" s="1025">
        <f t="shared" si="2"/>
        <v>24.022346368715084</v>
      </c>
      <c r="I50" s="1017">
        <f t="shared" si="4"/>
        <v>1448</v>
      </c>
      <c r="J50" s="1017">
        <f t="shared" si="4"/>
        <v>1243</v>
      </c>
      <c r="K50" s="1034">
        <f t="shared" si="3"/>
        <v>85.842541436464089</v>
      </c>
    </row>
    <row r="51" spans="1:11" s="1083" customFormat="1" ht="25.5">
      <c r="A51" s="1095" t="s">
        <v>2340</v>
      </c>
      <c r="B51" s="1023" t="s">
        <v>2341</v>
      </c>
      <c r="C51" s="1024">
        <v>2651</v>
      </c>
      <c r="D51" s="1024">
        <v>2633</v>
      </c>
      <c r="E51" s="1025">
        <f t="shared" si="1"/>
        <v>99.321010939268206</v>
      </c>
      <c r="F51" s="1026">
        <v>3741</v>
      </c>
      <c r="G51" s="1026">
        <v>5829</v>
      </c>
      <c r="H51" s="1025">
        <f t="shared" si="2"/>
        <v>155.81395348837211</v>
      </c>
      <c r="I51" s="1017">
        <f t="shared" si="4"/>
        <v>6392</v>
      </c>
      <c r="J51" s="1017">
        <f t="shared" si="4"/>
        <v>8462</v>
      </c>
      <c r="K51" s="1034">
        <f t="shared" si="3"/>
        <v>132.38423028785982</v>
      </c>
    </row>
    <row r="52" spans="1:11" s="1083" customFormat="1" ht="25.5">
      <c r="A52" s="1095" t="s">
        <v>2342</v>
      </c>
      <c r="B52" s="1023" t="s">
        <v>2343</v>
      </c>
      <c r="C52" s="1024">
        <v>613</v>
      </c>
      <c r="D52" s="1024">
        <v>387</v>
      </c>
      <c r="E52" s="1025">
        <f t="shared" si="1"/>
        <v>63.132137030995104</v>
      </c>
      <c r="F52" s="1026">
        <v>125</v>
      </c>
      <c r="G52" s="1026">
        <v>89</v>
      </c>
      <c r="H52" s="1025">
        <f t="shared" si="2"/>
        <v>71.2</v>
      </c>
      <c r="I52" s="1017">
        <f t="shared" si="4"/>
        <v>738</v>
      </c>
      <c r="J52" s="1017">
        <f t="shared" si="4"/>
        <v>476</v>
      </c>
      <c r="K52" s="1034">
        <f t="shared" si="3"/>
        <v>64.498644986449861</v>
      </c>
    </row>
    <row r="53" spans="1:11" s="1083" customFormat="1" ht="25.5">
      <c r="A53" s="1095" t="s">
        <v>2344</v>
      </c>
      <c r="B53" s="1023" t="s">
        <v>1985</v>
      </c>
      <c r="C53" s="1024">
        <v>456</v>
      </c>
      <c r="D53" s="1024">
        <v>622</v>
      </c>
      <c r="E53" s="1025">
        <f t="shared" si="1"/>
        <v>136.40350877192981</v>
      </c>
      <c r="F53" s="1026">
        <v>491</v>
      </c>
      <c r="G53" s="1026">
        <v>572</v>
      </c>
      <c r="H53" s="1025">
        <f t="shared" si="2"/>
        <v>116.49694501018331</v>
      </c>
      <c r="I53" s="1017">
        <f t="shared" si="4"/>
        <v>947</v>
      </c>
      <c r="J53" s="1017">
        <f t="shared" si="4"/>
        <v>1194</v>
      </c>
      <c r="K53" s="1034">
        <f t="shared" si="3"/>
        <v>126.08236536430834</v>
      </c>
    </row>
    <row r="54" spans="1:11" s="1083" customFormat="1" ht="38.25">
      <c r="A54" s="1095" t="s">
        <v>1986</v>
      </c>
      <c r="B54" s="1023" t="s">
        <v>1987</v>
      </c>
      <c r="C54" s="1024">
        <v>2333</v>
      </c>
      <c r="D54" s="1024">
        <v>2117</v>
      </c>
      <c r="E54" s="1025">
        <f t="shared" si="1"/>
        <v>90.741534504929277</v>
      </c>
      <c r="F54" s="1026">
        <v>491</v>
      </c>
      <c r="G54" s="1026">
        <v>386</v>
      </c>
      <c r="H54" s="1025">
        <f t="shared" si="2"/>
        <v>78.61507128309573</v>
      </c>
      <c r="I54" s="1017">
        <f t="shared" si="4"/>
        <v>2824</v>
      </c>
      <c r="J54" s="1017">
        <f t="shared" si="4"/>
        <v>2503</v>
      </c>
      <c r="K54" s="1034">
        <f t="shared" si="3"/>
        <v>88.633144475920673</v>
      </c>
    </row>
    <row r="55" spans="1:11" s="1083" customFormat="1" ht="25.5">
      <c r="A55" s="1095" t="s">
        <v>1988</v>
      </c>
      <c r="B55" s="1023" t="s">
        <v>1989</v>
      </c>
      <c r="C55" s="1024">
        <v>1673</v>
      </c>
      <c r="D55" s="1024">
        <v>1642</v>
      </c>
      <c r="E55" s="1025">
        <f t="shared" si="1"/>
        <v>98.147041243275552</v>
      </c>
      <c r="F55" s="1026">
        <v>232</v>
      </c>
      <c r="G55" s="1026">
        <v>257</v>
      </c>
      <c r="H55" s="1025">
        <f t="shared" si="2"/>
        <v>110.77586206896552</v>
      </c>
      <c r="I55" s="1017">
        <f t="shared" si="4"/>
        <v>1905</v>
      </c>
      <c r="J55" s="1017">
        <f t="shared" si="4"/>
        <v>1899</v>
      </c>
      <c r="K55" s="1034">
        <f t="shared" si="3"/>
        <v>99.685039370078741</v>
      </c>
    </row>
    <row r="56" spans="1:11" s="1083" customFormat="1" ht="25.5">
      <c r="A56" s="1095" t="s">
        <v>1990</v>
      </c>
      <c r="B56" s="1023" t="s">
        <v>1991</v>
      </c>
      <c r="C56" s="1024">
        <v>2381</v>
      </c>
      <c r="D56" s="1024">
        <v>2341</v>
      </c>
      <c r="E56" s="1025">
        <f t="shared" si="1"/>
        <v>98.320033599328013</v>
      </c>
      <c r="F56" s="1026">
        <v>2207</v>
      </c>
      <c r="G56" s="1026">
        <v>1844</v>
      </c>
      <c r="H56" s="1025">
        <f t="shared" si="2"/>
        <v>83.552333484367921</v>
      </c>
      <c r="I56" s="1017">
        <f t="shared" si="4"/>
        <v>4588</v>
      </c>
      <c r="J56" s="1017">
        <f t="shared" si="4"/>
        <v>4185</v>
      </c>
      <c r="K56" s="1034">
        <f t="shared" si="3"/>
        <v>91.21621621621621</v>
      </c>
    </row>
    <row r="57" spans="1:11" s="1083" customFormat="1" ht="25.5">
      <c r="A57" s="1095" t="s">
        <v>1992</v>
      </c>
      <c r="B57" s="1023" t="s">
        <v>1993</v>
      </c>
      <c r="C57" s="1024">
        <v>1140</v>
      </c>
      <c r="D57" s="1024">
        <v>1289</v>
      </c>
      <c r="E57" s="1025">
        <f t="shared" si="1"/>
        <v>113.07017543859649</v>
      </c>
      <c r="F57" s="1026">
        <v>156</v>
      </c>
      <c r="G57" s="1026">
        <v>201</v>
      </c>
      <c r="H57" s="1025">
        <f t="shared" si="2"/>
        <v>128.84615384615387</v>
      </c>
      <c r="I57" s="1017">
        <f t="shared" si="4"/>
        <v>1296</v>
      </c>
      <c r="J57" s="1017">
        <f t="shared" si="4"/>
        <v>1490</v>
      </c>
      <c r="K57" s="1034">
        <f t="shared" si="3"/>
        <v>114.96913580246914</v>
      </c>
    </row>
    <row r="58" spans="1:11" s="1083" customFormat="1" ht="12.75">
      <c r="A58" s="1095" t="s">
        <v>1994</v>
      </c>
      <c r="B58" s="1023" t="s">
        <v>1995</v>
      </c>
      <c r="C58" s="1024">
        <v>4578</v>
      </c>
      <c r="D58" s="1024">
        <v>5552</v>
      </c>
      <c r="E58" s="1025">
        <f t="shared" si="1"/>
        <v>121.27566622979467</v>
      </c>
      <c r="F58" s="1026">
        <v>2513</v>
      </c>
      <c r="G58" s="1026">
        <v>3726</v>
      </c>
      <c r="H58" s="1025">
        <f t="shared" si="2"/>
        <v>148.26900119379226</v>
      </c>
      <c r="I58" s="1017">
        <f t="shared" si="4"/>
        <v>7091</v>
      </c>
      <c r="J58" s="1017">
        <f t="shared" si="4"/>
        <v>9278</v>
      </c>
      <c r="K58" s="1034">
        <f t="shared" si="3"/>
        <v>130.84191228317584</v>
      </c>
    </row>
    <row r="59" spans="1:11" s="1083" customFormat="1" ht="25.5">
      <c r="A59" s="1095" t="s">
        <v>1996</v>
      </c>
      <c r="B59" s="1023" t="s">
        <v>1997</v>
      </c>
      <c r="C59" s="1024">
        <v>456</v>
      </c>
      <c r="D59" s="1024">
        <v>623</v>
      </c>
      <c r="E59" s="1025">
        <f t="shared" si="1"/>
        <v>136.62280701754386</v>
      </c>
      <c r="F59" s="1026">
        <v>500</v>
      </c>
      <c r="G59" s="1026">
        <v>593</v>
      </c>
      <c r="H59" s="1025">
        <f t="shared" si="2"/>
        <v>118.6</v>
      </c>
      <c r="I59" s="1017">
        <f t="shared" si="4"/>
        <v>956</v>
      </c>
      <c r="J59" s="1017">
        <f t="shared" si="4"/>
        <v>1216</v>
      </c>
      <c r="K59" s="1034">
        <f t="shared" si="3"/>
        <v>127.19665271966527</v>
      </c>
    </row>
    <row r="60" spans="1:11" s="1083" customFormat="1" ht="12.75">
      <c r="A60" s="1095" t="s">
        <v>1998</v>
      </c>
      <c r="B60" s="1023" t="s">
        <v>1999</v>
      </c>
      <c r="C60" s="1024">
        <v>14136</v>
      </c>
      <c r="D60" s="1024">
        <v>14141</v>
      </c>
      <c r="E60" s="1025">
        <f t="shared" si="1"/>
        <v>100.03537068477645</v>
      </c>
      <c r="F60" s="1026">
        <v>8779</v>
      </c>
      <c r="G60" s="1026">
        <v>14230</v>
      </c>
      <c r="H60" s="1025">
        <f t="shared" si="2"/>
        <v>162.09135436837909</v>
      </c>
      <c r="I60" s="1017">
        <f t="shared" si="4"/>
        <v>22915</v>
      </c>
      <c r="J60" s="1017">
        <f t="shared" si="4"/>
        <v>28371</v>
      </c>
      <c r="K60" s="1034">
        <f t="shared" si="3"/>
        <v>123.80973161684486</v>
      </c>
    </row>
    <row r="61" spans="1:11" s="1083" customFormat="1" ht="12.75">
      <c r="A61" s="1095" t="s">
        <v>2000</v>
      </c>
      <c r="B61" s="1023" t="s">
        <v>2001</v>
      </c>
      <c r="C61" s="1024">
        <v>1898</v>
      </c>
      <c r="D61" s="1024">
        <v>1267</v>
      </c>
      <c r="E61" s="1025">
        <f t="shared" si="1"/>
        <v>66.754478398314006</v>
      </c>
      <c r="F61" s="1026">
        <v>1156</v>
      </c>
      <c r="G61" s="1026">
        <v>1026</v>
      </c>
      <c r="H61" s="1025">
        <f t="shared" si="2"/>
        <v>88.754325259515582</v>
      </c>
      <c r="I61" s="1017">
        <f t="shared" si="4"/>
        <v>3054</v>
      </c>
      <c r="J61" s="1017">
        <f t="shared" si="4"/>
        <v>2293</v>
      </c>
      <c r="K61" s="1034">
        <f t="shared" si="3"/>
        <v>75.081859855926652</v>
      </c>
    </row>
    <row r="62" spans="1:11" s="1083" customFormat="1" ht="12.75">
      <c r="A62" s="1095" t="s">
        <v>2002</v>
      </c>
      <c r="B62" s="1023" t="s">
        <v>2003</v>
      </c>
      <c r="C62" s="1024">
        <v>7703</v>
      </c>
      <c r="D62" s="1024">
        <v>5448</v>
      </c>
      <c r="E62" s="1025">
        <f t="shared" si="1"/>
        <v>70.725691289108141</v>
      </c>
      <c r="F62" s="1026">
        <v>4458</v>
      </c>
      <c r="G62" s="1026">
        <v>4253</v>
      </c>
      <c r="H62" s="1025">
        <f t="shared" si="2"/>
        <v>95.401525347689542</v>
      </c>
      <c r="I62" s="1017">
        <f t="shared" si="4"/>
        <v>12161</v>
      </c>
      <c r="J62" s="1017">
        <f t="shared" si="4"/>
        <v>9701</v>
      </c>
      <c r="K62" s="1034">
        <f t="shared" si="3"/>
        <v>79.771400378258363</v>
      </c>
    </row>
    <row r="63" spans="1:11" s="1083" customFormat="1" ht="12.75">
      <c r="A63" s="1095" t="s">
        <v>2004</v>
      </c>
      <c r="B63" s="1023" t="s">
        <v>2005</v>
      </c>
      <c r="C63" s="1024">
        <v>149</v>
      </c>
      <c r="D63" s="1024">
        <v>257</v>
      </c>
      <c r="E63" s="1025">
        <f t="shared" si="1"/>
        <v>172.48322147651007</v>
      </c>
      <c r="F63" s="1026">
        <v>175</v>
      </c>
      <c r="G63" s="1026">
        <v>251</v>
      </c>
      <c r="H63" s="1025">
        <f t="shared" si="2"/>
        <v>143.42857142857144</v>
      </c>
      <c r="I63" s="1017">
        <f t="shared" si="4"/>
        <v>324</v>
      </c>
      <c r="J63" s="1017">
        <f t="shared" si="4"/>
        <v>508</v>
      </c>
      <c r="K63" s="1034">
        <f t="shared" si="3"/>
        <v>156.79012345679013</v>
      </c>
    </row>
    <row r="64" spans="1:11" s="1083" customFormat="1" ht="12.75">
      <c r="A64" s="1095" t="s">
        <v>2006</v>
      </c>
      <c r="B64" s="1023" t="s">
        <v>2007</v>
      </c>
      <c r="C64" s="1024">
        <v>149</v>
      </c>
      <c r="D64" s="1024">
        <v>267</v>
      </c>
      <c r="E64" s="1025">
        <f t="shared" si="1"/>
        <v>179.19463087248323</v>
      </c>
      <c r="F64" s="1026">
        <v>175</v>
      </c>
      <c r="G64" s="1026">
        <v>251</v>
      </c>
      <c r="H64" s="1025">
        <f t="shared" si="2"/>
        <v>143.42857142857144</v>
      </c>
      <c r="I64" s="1017">
        <f t="shared" si="4"/>
        <v>324</v>
      </c>
      <c r="J64" s="1017">
        <f t="shared" si="4"/>
        <v>518</v>
      </c>
      <c r="K64" s="1034">
        <f t="shared" si="3"/>
        <v>159.87654320987653</v>
      </c>
    </row>
    <row r="65" spans="1:11" s="1083" customFormat="1" ht="12.75">
      <c r="A65" s="1095" t="s">
        <v>2008</v>
      </c>
      <c r="B65" s="1023" t="s">
        <v>2009</v>
      </c>
      <c r="C65" s="1024">
        <v>7703</v>
      </c>
      <c r="D65" s="1024">
        <v>5420</v>
      </c>
      <c r="E65" s="1025">
        <f t="shared" si="1"/>
        <v>70.36219654679995</v>
      </c>
      <c r="F65" s="1026">
        <v>4458</v>
      </c>
      <c r="G65" s="1026">
        <v>4186</v>
      </c>
      <c r="H65" s="1025">
        <f t="shared" si="2"/>
        <v>93.898609241812466</v>
      </c>
      <c r="I65" s="1017">
        <f t="shared" si="4"/>
        <v>12161</v>
      </c>
      <c r="J65" s="1017">
        <f t="shared" si="4"/>
        <v>9606</v>
      </c>
      <c r="K65" s="1034">
        <f t="shared" si="3"/>
        <v>78.990214620508183</v>
      </c>
    </row>
    <row r="66" spans="1:11" s="1083" customFormat="1" ht="25.5">
      <c r="A66" s="1095" t="s">
        <v>2010</v>
      </c>
      <c r="B66" s="1023" t="s">
        <v>2011</v>
      </c>
      <c r="C66" s="1024">
        <v>231</v>
      </c>
      <c r="D66" s="1024">
        <v>41</v>
      </c>
      <c r="E66" s="1025">
        <f t="shared" si="1"/>
        <v>17.748917748917751</v>
      </c>
      <c r="F66" s="1026">
        <v>71</v>
      </c>
      <c r="G66" s="1026">
        <v>38</v>
      </c>
      <c r="H66" s="1025">
        <f t="shared" si="2"/>
        <v>53.521126760563376</v>
      </c>
      <c r="I66" s="1017">
        <f t="shared" si="4"/>
        <v>302</v>
      </c>
      <c r="J66" s="1017">
        <f t="shared" si="4"/>
        <v>79</v>
      </c>
      <c r="K66" s="1034">
        <f t="shared" si="3"/>
        <v>26.158940397350992</v>
      </c>
    </row>
    <row r="67" spans="1:11" s="1083" customFormat="1" ht="12.75">
      <c r="A67" s="1095" t="s">
        <v>1981</v>
      </c>
      <c r="B67" s="1023" t="s">
        <v>3734</v>
      </c>
      <c r="C67" s="1024">
        <v>218</v>
      </c>
      <c r="D67" s="1024">
        <v>35</v>
      </c>
      <c r="E67" s="1025">
        <f t="shared" si="1"/>
        <v>16.055045871559635</v>
      </c>
      <c r="F67" s="1026">
        <v>59</v>
      </c>
      <c r="G67" s="1026">
        <v>37</v>
      </c>
      <c r="H67" s="1025">
        <f t="shared" si="2"/>
        <v>62.711864406779661</v>
      </c>
      <c r="I67" s="1017">
        <f t="shared" si="4"/>
        <v>277</v>
      </c>
      <c r="J67" s="1017">
        <f t="shared" si="4"/>
        <v>72</v>
      </c>
      <c r="K67" s="1034">
        <f t="shared" si="3"/>
        <v>25.992779783393498</v>
      </c>
    </row>
    <row r="68" spans="1:11" s="1083" customFormat="1" ht="12.75">
      <c r="A68" s="1095" t="s">
        <v>3735</v>
      </c>
      <c r="B68" s="1023" t="s">
        <v>3736</v>
      </c>
      <c r="C68" s="1024">
        <v>69</v>
      </c>
      <c r="D68" s="1024">
        <v>25</v>
      </c>
      <c r="E68" s="1025">
        <f t="shared" si="1"/>
        <v>36.231884057971016</v>
      </c>
      <c r="F68" s="1026">
        <v>24</v>
      </c>
      <c r="G68" s="1026">
        <v>32</v>
      </c>
      <c r="H68" s="1025">
        <f t="shared" si="2"/>
        <v>133.33333333333331</v>
      </c>
      <c r="I68" s="1017">
        <f t="shared" si="4"/>
        <v>93</v>
      </c>
      <c r="J68" s="1017">
        <f t="shared" si="4"/>
        <v>57</v>
      </c>
      <c r="K68" s="1034">
        <f t="shared" si="3"/>
        <v>61.29032258064516</v>
      </c>
    </row>
    <row r="69" spans="1:11" s="1083" customFormat="1" ht="12.75">
      <c r="A69" s="1095" t="s">
        <v>3737</v>
      </c>
      <c r="B69" s="1023" t="s">
        <v>3738</v>
      </c>
      <c r="C69" s="1024">
        <v>72</v>
      </c>
      <c r="D69" s="1024">
        <v>28</v>
      </c>
      <c r="E69" s="1025">
        <f t="shared" si="1"/>
        <v>38.888888888888893</v>
      </c>
      <c r="F69" s="1026">
        <v>25</v>
      </c>
      <c r="G69" s="1026">
        <v>33</v>
      </c>
      <c r="H69" s="1025">
        <f t="shared" si="2"/>
        <v>132</v>
      </c>
      <c r="I69" s="1017">
        <f t="shared" si="4"/>
        <v>97</v>
      </c>
      <c r="J69" s="1017">
        <f t="shared" si="4"/>
        <v>61</v>
      </c>
      <c r="K69" s="1034">
        <f t="shared" si="3"/>
        <v>62.886597938144327</v>
      </c>
    </row>
    <row r="70" spans="1:11" s="1083" customFormat="1" ht="12.75">
      <c r="A70" s="1095" t="s">
        <v>3739</v>
      </c>
      <c r="B70" s="1023" t="s">
        <v>3740</v>
      </c>
      <c r="C70" s="1024">
        <v>7</v>
      </c>
      <c r="D70" s="1024">
        <v>2</v>
      </c>
      <c r="E70" s="1025">
        <f t="shared" si="1"/>
        <v>28.571428571428569</v>
      </c>
      <c r="F70" s="1026">
        <v>11</v>
      </c>
      <c r="G70" s="1026"/>
      <c r="H70" s="1025">
        <f t="shared" si="2"/>
        <v>0</v>
      </c>
      <c r="I70" s="1017">
        <f t="shared" si="4"/>
        <v>18</v>
      </c>
      <c r="J70" s="1017">
        <f t="shared" si="4"/>
        <v>2</v>
      </c>
      <c r="K70" s="1034">
        <f t="shared" si="3"/>
        <v>11.111111111111111</v>
      </c>
    </row>
    <row r="71" spans="1:11" s="1083" customFormat="1" ht="12.75">
      <c r="A71" s="1095" t="s">
        <v>3741</v>
      </c>
      <c r="B71" s="1023" t="s">
        <v>3742</v>
      </c>
      <c r="C71" s="1024">
        <v>7</v>
      </c>
      <c r="D71" s="1024">
        <v>3</v>
      </c>
      <c r="E71" s="1025">
        <f t="shared" si="1"/>
        <v>42.857142857142854</v>
      </c>
      <c r="F71" s="1026">
        <v>11</v>
      </c>
      <c r="G71" s="1026"/>
      <c r="H71" s="1025">
        <f t="shared" si="2"/>
        <v>0</v>
      </c>
      <c r="I71" s="1017">
        <f t="shared" si="4"/>
        <v>18</v>
      </c>
      <c r="J71" s="1017">
        <f t="shared" si="4"/>
        <v>3</v>
      </c>
      <c r="K71" s="1034">
        <f t="shared" si="3"/>
        <v>16.666666666666664</v>
      </c>
    </row>
    <row r="72" spans="1:11" s="1083" customFormat="1" ht="25.5">
      <c r="A72" s="1095" t="s">
        <v>3743</v>
      </c>
      <c r="B72" s="1023" t="s">
        <v>3744</v>
      </c>
      <c r="C72" s="1024">
        <v>7</v>
      </c>
      <c r="D72" s="1024">
        <v>2</v>
      </c>
      <c r="E72" s="1025">
        <f t="shared" si="1"/>
        <v>28.571428571428569</v>
      </c>
      <c r="F72" s="1026">
        <v>11</v>
      </c>
      <c r="G72" s="1026"/>
      <c r="H72" s="1025">
        <f t="shared" si="2"/>
        <v>0</v>
      </c>
      <c r="I72" s="1017">
        <f t="shared" si="4"/>
        <v>18</v>
      </c>
      <c r="J72" s="1017">
        <f t="shared" si="4"/>
        <v>2</v>
      </c>
      <c r="K72" s="1034">
        <f t="shared" si="3"/>
        <v>11.111111111111111</v>
      </c>
    </row>
    <row r="73" spans="1:11" s="1083" customFormat="1" ht="12.75">
      <c r="A73" s="1095" t="s">
        <v>3745</v>
      </c>
      <c r="B73" s="1023" t="s">
        <v>3746</v>
      </c>
      <c r="C73" s="1024">
        <v>3</v>
      </c>
      <c r="D73" s="1024"/>
      <c r="E73" s="1025">
        <f t="shared" si="1"/>
        <v>0</v>
      </c>
      <c r="F73" s="1026">
        <v>8</v>
      </c>
      <c r="G73" s="1026">
        <v>5</v>
      </c>
      <c r="H73" s="1025">
        <f t="shared" si="2"/>
        <v>62.5</v>
      </c>
      <c r="I73" s="1017">
        <f t="shared" si="4"/>
        <v>11</v>
      </c>
      <c r="J73" s="1017">
        <f t="shared" si="4"/>
        <v>5</v>
      </c>
      <c r="K73" s="1034">
        <f t="shared" si="3"/>
        <v>45.454545454545453</v>
      </c>
    </row>
    <row r="74" spans="1:11" s="1083" customFormat="1" ht="12.75">
      <c r="A74" s="1095" t="s">
        <v>3747</v>
      </c>
      <c r="B74" s="1023" t="s">
        <v>3748</v>
      </c>
      <c r="C74" s="1024">
        <v>3</v>
      </c>
      <c r="D74" s="1024">
        <v>1</v>
      </c>
      <c r="E74" s="1025">
        <f t="shared" si="1"/>
        <v>33.333333333333329</v>
      </c>
      <c r="F74" s="1026">
        <v>8</v>
      </c>
      <c r="G74" s="1026">
        <v>5</v>
      </c>
      <c r="H74" s="1025">
        <f t="shared" si="2"/>
        <v>62.5</v>
      </c>
      <c r="I74" s="1017">
        <f t="shared" si="4"/>
        <v>11</v>
      </c>
      <c r="J74" s="1017">
        <f t="shared" si="4"/>
        <v>6</v>
      </c>
      <c r="K74" s="1034">
        <f t="shared" si="3"/>
        <v>54.54545454545454</v>
      </c>
    </row>
    <row r="75" spans="1:11" s="1083" customFormat="1" ht="13.5" customHeight="1">
      <c r="A75" s="1095" t="s">
        <v>3749</v>
      </c>
      <c r="B75" s="1023" t="s">
        <v>3750</v>
      </c>
      <c r="C75" s="1024">
        <v>6452</v>
      </c>
      <c r="D75" s="1024">
        <v>203</v>
      </c>
      <c r="E75" s="1025">
        <f t="shared" si="1"/>
        <v>3.1463112213267204</v>
      </c>
      <c r="F75" s="1026">
        <v>6572</v>
      </c>
      <c r="G75" s="1026">
        <v>15</v>
      </c>
      <c r="H75" s="1025">
        <f t="shared" si="2"/>
        <v>0.2282410225197809</v>
      </c>
      <c r="I75" s="1017">
        <f t="shared" si="4"/>
        <v>13024</v>
      </c>
      <c r="J75" s="1017">
        <f t="shared" si="4"/>
        <v>218</v>
      </c>
      <c r="K75" s="1034">
        <f t="shared" si="3"/>
        <v>1.6738329238329237</v>
      </c>
    </row>
    <row r="76" spans="1:11" s="1083" customFormat="1" ht="13.5" customHeight="1">
      <c r="A76" s="1095" t="s">
        <v>3751</v>
      </c>
      <c r="B76" s="1023" t="s">
        <v>3752</v>
      </c>
      <c r="C76" s="1024">
        <v>12029</v>
      </c>
      <c r="D76" s="1024">
        <v>18288</v>
      </c>
      <c r="E76" s="1025">
        <f t="shared" ref="E76:E90" si="5">SUM(D76/C76*100)</f>
        <v>152.03258791254467</v>
      </c>
      <c r="F76" s="1026">
        <v>7514</v>
      </c>
      <c r="G76" s="1026">
        <v>19319</v>
      </c>
      <c r="H76" s="1025">
        <f t="shared" ref="H76:H90" si="6">SUM(G76/F76*100)</f>
        <v>257.10673409635348</v>
      </c>
      <c r="I76" s="1017">
        <f t="shared" si="4"/>
        <v>19543</v>
      </c>
      <c r="J76" s="1017">
        <f t="shared" si="4"/>
        <v>37607</v>
      </c>
      <c r="K76" s="1034">
        <f t="shared" ref="K76:K90" si="7">SUM(J76/I76*100)</f>
        <v>192.43207286496445</v>
      </c>
    </row>
    <row r="77" spans="1:11" s="1083" customFormat="1" ht="13.5" customHeight="1">
      <c r="A77" s="1095" t="s">
        <v>3753</v>
      </c>
      <c r="B77" s="1023" t="s">
        <v>3754</v>
      </c>
      <c r="C77" s="1024">
        <v>2830</v>
      </c>
      <c r="D77" s="1024">
        <v>2099</v>
      </c>
      <c r="E77" s="1025">
        <f t="shared" si="5"/>
        <v>74.169611307420496</v>
      </c>
      <c r="F77" s="1026">
        <v>2931</v>
      </c>
      <c r="G77" s="1026">
        <v>2541</v>
      </c>
      <c r="H77" s="1025">
        <f t="shared" si="6"/>
        <v>86.693961105424762</v>
      </c>
      <c r="I77" s="1017">
        <f t="shared" si="4"/>
        <v>5761</v>
      </c>
      <c r="J77" s="1017">
        <f t="shared" si="4"/>
        <v>4640</v>
      </c>
      <c r="K77" s="1034">
        <f t="shared" si="7"/>
        <v>80.541572643638261</v>
      </c>
    </row>
    <row r="78" spans="1:11" s="1083" customFormat="1" ht="13.5" customHeight="1">
      <c r="A78" s="1095" t="s">
        <v>3755</v>
      </c>
      <c r="B78" s="1023" t="s">
        <v>3756</v>
      </c>
      <c r="C78" s="1024">
        <v>307</v>
      </c>
      <c r="D78" s="1024">
        <v>281</v>
      </c>
      <c r="E78" s="1025">
        <f t="shared" si="5"/>
        <v>91.530944625407159</v>
      </c>
      <c r="F78" s="1026">
        <v>589</v>
      </c>
      <c r="G78" s="1026">
        <v>1043</v>
      </c>
      <c r="H78" s="1025">
        <f t="shared" si="6"/>
        <v>177.07979626485567</v>
      </c>
      <c r="I78" s="1017">
        <f t="shared" si="4"/>
        <v>896</v>
      </c>
      <c r="J78" s="1017">
        <f t="shared" si="4"/>
        <v>1324</v>
      </c>
      <c r="K78" s="1034">
        <f t="shared" si="7"/>
        <v>147.76785714285714</v>
      </c>
    </row>
    <row r="79" spans="1:11" s="1083" customFormat="1" ht="13.5" customHeight="1">
      <c r="A79" s="1095" t="s">
        <v>3757</v>
      </c>
      <c r="B79" s="1023" t="s">
        <v>3758</v>
      </c>
      <c r="C79" s="1024">
        <v>2098</v>
      </c>
      <c r="D79" s="1024">
        <v>5997</v>
      </c>
      <c r="E79" s="1025">
        <f t="shared" si="5"/>
        <v>285.84366062917064</v>
      </c>
      <c r="F79" s="1026">
        <v>834</v>
      </c>
      <c r="G79" s="1026">
        <v>8878</v>
      </c>
      <c r="H79" s="1025">
        <f t="shared" si="6"/>
        <v>1064.5083932853718</v>
      </c>
      <c r="I79" s="1017">
        <f t="shared" si="4"/>
        <v>2932</v>
      </c>
      <c r="J79" s="1017">
        <f t="shared" si="4"/>
        <v>14875</v>
      </c>
      <c r="K79" s="1034">
        <f t="shared" si="7"/>
        <v>507.33287858117319</v>
      </c>
    </row>
    <row r="80" spans="1:11" s="1083" customFormat="1" ht="13.5" customHeight="1">
      <c r="A80" s="1095" t="s">
        <v>3759</v>
      </c>
      <c r="B80" s="1023" t="s">
        <v>3760</v>
      </c>
      <c r="C80" s="1024">
        <v>2411</v>
      </c>
      <c r="D80" s="1024">
        <v>5926</v>
      </c>
      <c r="E80" s="1025">
        <f t="shared" si="5"/>
        <v>245.79012857735378</v>
      </c>
      <c r="F80" s="1026">
        <v>1282</v>
      </c>
      <c r="G80" s="1026">
        <v>9190</v>
      </c>
      <c r="H80" s="1025">
        <f t="shared" si="6"/>
        <v>716.84867394695789</v>
      </c>
      <c r="I80" s="1017">
        <f t="shared" si="4"/>
        <v>3693</v>
      </c>
      <c r="J80" s="1017">
        <f t="shared" si="4"/>
        <v>15116</v>
      </c>
      <c r="K80" s="1034">
        <f t="shared" si="7"/>
        <v>409.31492011914435</v>
      </c>
    </row>
    <row r="81" spans="1:11" s="1083" customFormat="1" ht="13.5" customHeight="1">
      <c r="A81" s="1095" t="s">
        <v>3761</v>
      </c>
      <c r="B81" s="1023" t="s">
        <v>3762</v>
      </c>
      <c r="C81" s="1024">
        <v>1496</v>
      </c>
      <c r="D81" s="1024">
        <v>1523</v>
      </c>
      <c r="E81" s="1025">
        <f t="shared" si="5"/>
        <v>101.80481283422461</v>
      </c>
      <c r="F81" s="1026">
        <v>1769</v>
      </c>
      <c r="G81" s="1026">
        <v>2254</v>
      </c>
      <c r="H81" s="1025">
        <f t="shared" si="6"/>
        <v>127.41661955907293</v>
      </c>
      <c r="I81" s="1017">
        <f t="shared" si="4"/>
        <v>3265</v>
      </c>
      <c r="J81" s="1017">
        <f t="shared" si="4"/>
        <v>3777</v>
      </c>
      <c r="K81" s="1034">
        <f t="shared" si="7"/>
        <v>115.68147013782541</v>
      </c>
    </row>
    <row r="82" spans="1:11" s="1083" customFormat="1" ht="13.5" customHeight="1">
      <c r="A82" s="1095" t="s">
        <v>3763</v>
      </c>
      <c r="B82" s="1023" t="s">
        <v>3764</v>
      </c>
      <c r="C82" s="1024">
        <v>216</v>
      </c>
      <c r="D82" s="1024">
        <v>160</v>
      </c>
      <c r="E82" s="1025">
        <f t="shared" si="5"/>
        <v>74.074074074074076</v>
      </c>
      <c r="F82" s="1026">
        <v>302</v>
      </c>
      <c r="G82" s="1026">
        <v>342</v>
      </c>
      <c r="H82" s="1025">
        <f t="shared" si="6"/>
        <v>113.24503311258279</v>
      </c>
      <c r="I82" s="1017">
        <f t="shared" ref="I82:J90" si="8">C82+F82</f>
        <v>518</v>
      </c>
      <c r="J82" s="1017">
        <f t="shared" si="8"/>
        <v>502</v>
      </c>
      <c r="K82" s="1034">
        <f t="shared" si="7"/>
        <v>96.91119691119691</v>
      </c>
    </row>
    <row r="83" spans="1:11" s="1083" customFormat="1" ht="12.75">
      <c r="A83" s="1095" t="s">
        <v>3765</v>
      </c>
      <c r="B83" s="1023" t="s">
        <v>3766</v>
      </c>
      <c r="C83" s="1024">
        <v>216</v>
      </c>
      <c r="D83" s="1024">
        <v>160</v>
      </c>
      <c r="E83" s="1025">
        <f t="shared" si="5"/>
        <v>74.074074074074076</v>
      </c>
      <c r="F83" s="1026">
        <v>305</v>
      </c>
      <c r="G83" s="1026">
        <v>342</v>
      </c>
      <c r="H83" s="1025">
        <f t="shared" si="6"/>
        <v>112.1311475409836</v>
      </c>
      <c r="I83" s="1017">
        <f t="shared" si="8"/>
        <v>521</v>
      </c>
      <c r="J83" s="1017">
        <f t="shared" si="8"/>
        <v>502</v>
      </c>
      <c r="K83" s="1034">
        <f t="shared" si="7"/>
        <v>96.353166986564304</v>
      </c>
    </row>
    <row r="84" spans="1:11" s="1083" customFormat="1" ht="38.25">
      <c r="A84" s="1095" t="s">
        <v>3767</v>
      </c>
      <c r="B84" s="1023" t="s">
        <v>3768</v>
      </c>
      <c r="C84" s="1024">
        <v>858</v>
      </c>
      <c r="D84" s="1024">
        <v>767</v>
      </c>
      <c r="E84" s="1025">
        <f t="shared" si="5"/>
        <v>89.393939393939391</v>
      </c>
      <c r="F84" s="1026">
        <v>112</v>
      </c>
      <c r="G84" s="1026">
        <v>127</v>
      </c>
      <c r="H84" s="1025">
        <f t="shared" si="6"/>
        <v>113.39285714285714</v>
      </c>
      <c r="I84" s="1017">
        <f t="shared" si="8"/>
        <v>970</v>
      </c>
      <c r="J84" s="1017">
        <f t="shared" si="8"/>
        <v>894</v>
      </c>
      <c r="K84" s="1034">
        <f t="shared" si="7"/>
        <v>92.164948453608247</v>
      </c>
    </row>
    <row r="85" spans="1:11" s="1083" customFormat="1" ht="25.5">
      <c r="A85" s="1095" t="s">
        <v>3769</v>
      </c>
      <c r="B85" s="1023" t="s">
        <v>3770</v>
      </c>
      <c r="C85" s="1024">
        <v>425</v>
      </c>
      <c r="D85" s="1024">
        <v>341</v>
      </c>
      <c r="E85" s="1025">
        <f t="shared" si="5"/>
        <v>80.235294117647058</v>
      </c>
      <c r="F85" s="1026">
        <v>40</v>
      </c>
      <c r="G85" s="1026">
        <v>84</v>
      </c>
      <c r="H85" s="1025">
        <f t="shared" si="6"/>
        <v>210</v>
      </c>
      <c r="I85" s="1017">
        <f t="shared" si="8"/>
        <v>465</v>
      </c>
      <c r="J85" s="1017">
        <f t="shared" si="8"/>
        <v>425</v>
      </c>
      <c r="K85" s="1034">
        <f t="shared" si="7"/>
        <v>91.397849462365585</v>
      </c>
    </row>
    <row r="86" spans="1:11" s="1083" customFormat="1" ht="12.75">
      <c r="A86" s="1096" t="s">
        <v>155</v>
      </c>
      <c r="B86" s="1011" t="s">
        <v>156</v>
      </c>
      <c r="C86" s="1042">
        <v>225</v>
      </c>
      <c r="D86" s="1042">
        <v>32</v>
      </c>
      <c r="E86" s="1025">
        <f t="shared" si="5"/>
        <v>14.222222222222221</v>
      </c>
      <c r="F86" s="1042">
        <v>65</v>
      </c>
      <c r="G86" s="1042">
        <v>38</v>
      </c>
      <c r="H86" s="1025">
        <f t="shared" si="6"/>
        <v>58.461538461538467</v>
      </c>
      <c r="I86" s="1017">
        <f t="shared" si="8"/>
        <v>290</v>
      </c>
      <c r="J86" s="1017">
        <f t="shared" si="8"/>
        <v>70</v>
      </c>
      <c r="K86" s="1034">
        <f t="shared" si="7"/>
        <v>24.137931034482758</v>
      </c>
    </row>
    <row r="87" spans="1:11" s="1083" customFormat="1" ht="12.75">
      <c r="A87" s="1097" t="s">
        <v>2269</v>
      </c>
      <c r="B87" s="1011" t="s">
        <v>2270</v>
      </c>
      <c r="C87" s="1042">
        <v>110</v>
      </c>
      <c r="D87" s="1042">
        <v>546</v>
      </c>
      <c r="E87" s="1025">
        <f t="shared" si="5"/>
        <v>496.36363636363637</v>
      </c>
      <c r="F87" s="1042">
        <v>170</v>
      </c>
      <c r="G87" s="1042">
        <v>658</v>
      </c>
      <c r="H87" s="1025">
        <f t="shared" si="6"/>
        <v>387.05882352941177</v>
      </c>
      <c r="I87" s="1017">
        <f t="shared" si="8"/>
        <v>280</v>
      </c>
      <c r="J87" s="1017">
        <f t="shared" si="8"/>
        <v>1204</v>
      </c>
      <c r="K87" s="1034">
        <f t="shared" si="7"/>
        <v>430</v>
      </c>
    </row>
    <row r="88" spans="1:11" s="1083" customFormat="1" ht="38.25">
      <c r="A88" s="1095" t="s">
        <v>1624</v>
      </c>
      <c r="B88" s="1023" t="s">
        <v>1625</v>
      </c>
      <c r="C88" s="1042"/>
      <c r="D88" s="1042">
        <v>54809</v>
      </c>
      <c r="E88" s="1025" t="e">
        <f t="shared" si="5"/>
        <v>#DIV/0!</v>
      </c>
      <c r="F88" s="1042"/>
      <c r="G88" s="1042">
        <v>70509</v>
      </c>
      <c r="H88" s="1025" t="e">
        <f t="shared" si="6"/>
        <v>#DIV/0!</v>
      </c>
      <c r="I88" s="1017">
        <f t="shared" si="8"/>
        <v>0</v>
      </c>
      <c r="J88" s="1017">
        <f t="shared" si="8"/>
        <v>125318</v>
      </c>
      <c r="K88" s="1034" t="e">
        <f t="shared" si="7"/>
        <v>#DIV/0!</v>
      </c>
    </row>
    <row r="89" spans="1:11" s="1083" customFormat="1" ht="12.75">
      <c r="A89" s="1095" t="s">
        <v>4979</v>
      </c>
      <c r="B89" s="1023" t="s">
        <v>4980</v>
      </c>
      <c r="C89" s="1042"/>
      <c r="D89" s="1042">
        <v>5</v>
      </c>
      <c r="E89" s="1025" t="e">
        <f t="shared" si="5"/>
        <v>#DIV/0!</v>
      </c>
      <c r="F89" s="1042"/>
      <c r="G89" s="1042">
        <v>2</v>
      </c>
      <c r="H89" s="1025" t="e">
        <f t="shared" si="6"/>
        <v>#DIV/0!</v>
      </c>
      <c r="I89" s="1017">
        <f t="shared" si="8"/>
        <v>0</v>
      </c>
      <c r="J89" s="1017">
        <f t="shared" si="8"/>
        <v>7</v>
      </c>
      <c r="K89" s="1034" t="e">
        <f t="shared" si="7"/>
        <v>#DIV/0!</v>
      </c>
    </row>
    <row r="90" spans="1:11" s="1083" customFormat="1" ht="25.5">
      <c r="A90" s="1095" t="s">
        <v>4981</v>
      </c>
      <c r="B90" s="1023" t="s">
        <v>4982</v>
      </c>
      <c r="C90" s="1042"/>
      <c r="D90" s="1042">
        <v>47</v>
      </c>
      <c r="E90" s="1025" t="e">
        <f t="shared" si="5"/>
        <v>#DIV/0!</v>
      </c>
      <c r="F90" s="1042"/>
      <c r="G90" s="1042">
        <v>97</v>
      </c>
      <c r="H90" s="1025" t="e">
        <f t="shared" si="6"/>
        <v>#DIV/0!</v>
      </c>
      <c r="I90" s="1017">
        <f t="shared" si="8"/>
        <v>0</v>
      </c>
      <c r="J90" s="1017">
        <f t="shared" si="8"/>
        <v>144</v>
      </c>
      <c r="K90" s="1034" t="e">
        <f t="shared" si="7"/>
        <v>#DIV/0!</v>
      </c>
    </row>
    <row r="91" spans="1:11" s="1083" customFormat="1" ht="12.75">
      <c r="A91" s="1095" t="s">
        <v>4983</v>
      </c>
      <c r="B91" s="1023" t="s">
        <v>4984</v>
      </c>
      <c r="C91" s="1042"/>
      <c r="D91" s="1042">
        <v>605</v>
      </c>
      <c r="E91" s="1025"/>
      <c r="F91" s="1042"/>
      <c r="G91" s="1042">
        <v>290</v>
      </c>
      <c r="H91" s="1025"/>
      <c r="I91" s="1017"/>
      <c r="J91" s="1017"/>
      <c r="K91" s="1034"/>
    </row>
    <row r="92" spans="1:11" s="1083" customFormat="1" ht="12.75">
      <c r="A92" s="1095" t="s">
        <v>4985</v>
      </c>
      <c r="B92" s="1023" t="s">
        <v>4986</v>
      </c>
      <c r="C92" s="1042"/>
      <c r="D92" s="1042">
        <v>633</v>
      </c>
      <c r="E92" s="1025" t="e">
        <f t="shared" ref="E92:E155" si="9">SUM(D92/C92*100)</f>
        <v>#DIV/0!</v>
      </c>
      <c r="F92" s="1042"/>
      <c r="G92" s="1042">
        <v>294</v>
      </c>
      <c r="H92" s="1025" t="e">
        <f t="shared" ref="H92:H155" si="10">SUM(G92/F92*100)</f>
        <v>#DIV/0!</v>
      </c>
      <c r="I92" s="1017">
        <f t="shared" ref="I92:J107" si="11">C92+F92</f>
        <v>0</v>
      </c>
      <c r="J92" s="1017">
        <f t="shared" si="11"/>
        <v>927</v>
      </c>
      <c r="K92" s="1034" t="e">
        <f t="shared" ref="K92:K155" si="12">SUM(J92/I92*100)</f>
        <v>#DIV/0!</v>
      </c>
    </row>
    <row r="93" spans="1:11" s="1083" customFormat="1" ht="12.75">
      <c r="A93" s="1095" t="s">
        <v>4987</v>
      </c>
      <c r="B93" s="1023" t="s">
        <v>4988</v>
      </c>
      <c r="C93" s="1042"/>
      <c r="D93" s="1042">
        <v>1</v>
      </c>
      <c r="E93" s="1025" t="e">
        <f t="shared" si="9"/>
        <v>#DIV/0!</v>
      </c>
      <c r="F93" s="1042"/>
      <c r="G93" s="1042"/>
      <c r="H93" s="1025" t="e">
        <f t="shared" si="10"/>
        <v>#DIV/0!</v>
      </c>
      <c r="I93" s="1017">
        <f t="shared" si="11"/>
        <v>0</v>
      </c>
      <c r="J93" s="1017">
        <f t="shared" si="11"/>
        <v>1</v>
      </c>
      <c r="K93" s="1034" t="e">
        <f t="shared" si="12"/>
        <v>#DIV/0!</v>
      </c>
    </row>
    <row r="94" spans="1:11" s="1083" customFormat="1" ht="12.75">
      <c r="A94" s="1095" t="s">
        <v>4989</v>
      </c>
      <c r="B94" s="1023" t="s">
        <v>4990</v>
      </c>
      <c r="C94" s="1042"/>
      <c r="D94" s="1042">
        <v>313</v>
      </c>
      <c r="E94" s="1025" t="e">
        <f t="shared" si="9"/>
        <v>#DIV/0!</v>
      </c>
      <c r="F94" s="1042"/>
      <c r="G94" s="1042">
        <v>1</v>
      </c>
      <c r="H94" s="1025" t="e">
        <f t="shared" si="10"/>
        <v>#DIV/0!</v>
      </c>
      <c r="I94" s="1017">
        <f t="shared" si="11"/>
        <v>0</v>
      </c>
      <c r="J94" s="1017">
        <f t="shared" si="11"/>
        <v>314</v>
      </c>
      <c r="K94" s="1034" t="e">
        <f t="shared" si="12"/>
        <v>#DIV/0!</v>
      </c>
    </row>
    <row r="95" spans="1:11" s="1083" customFormat="1" ht="12.75">
      <c r="A95" s="1095" t="s">
        <v>4991</v>
      </c>
      <c r="B95" s="1023" t="s">
        <v>4992</v>
      </c>
      <c r="C95" s="1042"/>
      <c r="D95" s="1042">
        <v>15</v>
      </c>
      <c r="E95" s="1025" t="e">
        <f t="shared" si="9"/>
        <v>#DIV/0!</v>
      </c>
      <c r="F95" s="1042"/>
      <c r="G95" s="1042">
        <v>237</v>
      </c>
      <c r="H95" s="1025" t="e">
        <f t="shared" si="10"/>
        <v>#DIV/0!</v>
      </c>
      <c r="I95" s="1017">
        <f t="shared" si="11"/>
        <v>0</v>
      </c>
      <c r="J95" s="1017">
        <f t="shared" si="11"/>
        <v>252</v>
      </c>
      <c r="K95" s="1034" t="e">
        <f t="shared" si="12"/>
        <v>#DIV/0!</v>
      </c>
    </row>
    <row r="96" spans="1:11" s="1083" customFormat="1" ht="12.75">
      <c r="A96" s="1095" t="s">
        <v>4993</v>
      </c>
      <c r="B96" s="1023" t="s">
        <v>4994</v>
      </c>
      <c r="C96" s="1042"/>
      <c r="D96" s="1042">
        <v>6</v>
      </c>
      <c r="E96" s="1025" t="e">
        <f t="shared" si="9"/>
        <v>#DIV/0!</v>
      </c>
      <c r="F96" s="1042"/>
      <c r="G96" s="1042"/>
      <c r="H96" s="1025" t="e">
        <f t="shared" si="10"/>
        <v>#DIV/0!</v>
      </c>
      <c r="I96" s="1017">
        <f t="shared" si="11"/>
        <v>0</v>
      </c>
      <c r="J96" s="1017">
        <f t="shared" si="11"/>
        <v>6</v>
      </c>
      <c r="K96" s="1034" t="e">
        <f t="shared" si="12"/>
        <v>#DIV/0!</v>
      </c>
    </row>
    <row r="97" spans="1:11" s="1083" customFormat="1" ht="12.75">
      <c r="A97" s="1095" t="s">
        <v>4995</v>
      </c>
      <c r="B97" s="1023" t="s">
        <v>4996</v>
      </c>
      <c r="C97" s="1042"/>
      <c r="D97" s="1042">
        <v>8</v>
      </c>
      <c r="E97" s="1025" t="e">
        <f t="shared" si="9"/>
        <v>#DIV/0!</v>
      </c>
      <c r="F97" s="1042"/>
      <c r="G97" s="1042">
        <v>154</v>
      </c>
      <c r="H97" s="1025" t="e">
        <f t="shared" si="10"/>
        <v>#DIV/0!</v>
      </c>
      <c r="I97" s="1017">
        <f t="shared" si="11"/>
        <v>0</v>
      </c>
      <c r="J97" s="1017">
        <f t="shared" si="11"/>
        <v>162</v>
      </c>
      <c r="K97" s="1034" t="e">
        <f t="shared" si="12"/>
        <v>#DIV/0!</v>
      </c>
    </row>
    <row r="98" spans="1:11" s="1083" customFormat="1" ht="12.75">
      <c r="A98" s="1095" t="s">
        <v>4997</v>
      </c>
      <c r="B98" s="1023" t="s">
        <v>4998</v>
      </c>
      <c r="C98" s="1042"/>
      <c r="D98" s="1042">
        <v>69</v>
      </c>
      <c r="E98" s="1025" t="e">
        <f t="shared" si="9"/>
        <v>#DIV/0!</v>
      </c>
      <c r="F98" s="1042"/>
      <c r="G98" s="1042">
        <v>2</v>
      </c>
      <c r="H98" s="1025" t="e">
        <f t="shared" si="10"/>
        <v>#DIV/0!</v>
      </c>
      <c r="I98" s="1017">
        <f t="shared" si="11"/>
        <v>0</v>
      </c>
      <c r="J98" s="1017">
        <f t="shared" si="11"/>
        <v>71</v>
      </c>
      <c r="K98" s="1034" t="e">
        <f t="shared" si="12"/>
        <v>#DIV/0!</v>
      </c>
    </row>
    <row r="99" spans="1:11" s="1083" customFormat="1" ht="12.75">
      <c r="A99" s="1095" t="s">
        <v>4999</v>
      </c>
      <c r="B99" s="1023" t="s">
        <v>5000</v>
      </c>
      <c r="C99" s="1042"/>
      <c r="D99" s="1042">
        <v>1</v>
      </c>
      <c r="E99" s="1025" t="e">
        <f t="shared" si="9"/>
        <v>#DIV/0!</v>
      </c>
      <c r="F99" s="1042"/>
      <c r="G99" s="1042"/>
      <c r="H99" s="1025" t="e">
        <f t="shared" si="10"/>
        <v>#DIV/0!</v>
      </c>
      <c r="I99" s="1017">
        <f t="shared" si="11"/>
        <v>0</v>
      </c>
      <c r="J99" s="1017">
        <f t="shared" si="11"/>
        <v>1</v>
      </c>
      <c r="K99" s="1034" t="e">
        <f t="shared" si="12"/>
        <v>#DIV/0!</v>
      </c>
    </row>
    <row r="100" spans="1:11" s="1083" customFormat="1" ht="12.75">
      <c r="A100" s="1095" t="s">
        <v>5001</v>
      </c>
      <c r="B100" s="1023" t="s">
        <v>5002</v>
      </c>
      <c r="C100" s="1042"/>
      <c r="D100" s="1042">
        <v>1</v>
      </c>
      <c r="E100" s="1025" t="e">
        <f t="shared" si="9"/>
        <v>#DIV/0!</v>
      </c>
      <c r="F100" s="1042"/>
      <c r="G100" s="1042"/>
      <c r="H100" s="1025" t="e">
        <f t="shared" si="10"/>
        <v>#DIV/0!</v>
      </c>
      <c r="I100" s="1017">
        <f t="shared" si="11"/>
        <v>0</v>
      </c>
      <c r="J100" s="1017">
        <f t="shared" si="11"/>
        <v>1</v>
      </c>
      <c r="K100" s="1034" t="e">
        <f t="shared" si="12"/>
        <v>#DIV/0!</v>
      </c>
    </row>
    <row r="101" spans="1:11" s="1083" customFormat="1" ht="12.75">
      <c r="A101" s="1095" t="s">
        <v>5003</v>
      </c>
      <c r="B101" s="1023" t="s">
        <v>5004</v>
      </c>
      <c r="C101" s="1042"/>
      <c r="D101" s="1042">
        <v>2</v>
      </c>
      <c r="E101" s="1025" t="e">
        <f t="shared" si="9"/>
        <v>#DIV/0!</v>
      </c>
      <c r="F101" s="1042"/>
      <c r="G101" s="1042">
        <v>2</v>
      </c>
      <c r="H101" s="1025" t="e">
        <f t="shared" si="10"/>
        <v>#DIV/0!</v>
      </c>
      <c r="I101" s="1017">
        <f t="shared" si="11"/>
        <v>0</v>
      </c>
      <c r="J101" s="1017">
        <f t="shared" si="11"/>
        <v>4</v>
      </c>
      <c r="K101" s="1034" t="e">
        <f t="shared" si="12"/>
        <v>#DIV/0!</v>
      </c>
    </row>
    <row r="102" spans="1:11" s="1083" customFormat="1" ht="12.75">
      <c r="A102" s="1095" t="s">
        <v>5005</v>
      </c>
      <c r="B102" s="1023" t="s">
        <v>5006</v>
      </c>
      <c r="C102" s="1042"/>
      <c r="D102" s="1042">
        <v>1</v>
      </c>
      <c r="E102" s="1025" t="e">
        <f t="shared" si="9"/>
        <v>#DIV/0!</v>
      </c>
      <c r="F102" s="1042"/>
      <c r="G102" s="1042">
        <v>2</v>
      </c>
      <c r="H102" s="1025" t="e">
        <f t="shared" si="10"/>
        <v>#DIV/0!</v>
      </c>
      <c r="I102" s="1017">
        <f t="shared" si="11"/>
        <v>0</v>
      </c>
      <c r="J102" s="1017">
        <f t="shared" si="11"/>
        <v>3</v>
      </c>
      <c r="K102" s="1034" t="e">
        <f t="shared" si="12"/>
        <v>#DIV/0!</v>
      </c>
    </row>
    <row r="103" spans="1:11" s="1083" customFormat="1" ht="12.75">
      <c r="A103" s="1095" t="s">
        <v>5007</v>
      </c>
      <c r="B103" s="1023" t="s">
        <v>5008</v>
      </c>
      <c r="C103" s="1042"/>
      <c r="D103" s="1042">
        <v>1605</v>
      </c>
      <c r="E103" s="1025" t="e">
        <f t="shared" si="9"/>
        <v>#DIV/0!</v>
      </c>
      <c r="F103" s="1042"/>
      <c r="G103" s="1042">
        <v>8036</v>
      </c>
      <c r="H103" s="1025" t="e">
        <f t="shared" si="10"/>
        <v>#DIV/0!</v>
      </c>
      <c r="I103" s="1017">
        <f t="shared" si="11"/>
        <v>0</v>
      </c>
      <c r="J103" s="1017">
        <f t="shared" si="11"/>
        <v>9641</v>
      </c>
      <c r="K103" s="1034" t="e">
        <f t="shared" si="12"/>
        <v>#DIV/0!</v>
      </c>
    </row>
    <row r="104" spans="1:11" s="1083" customFormat="1" ht="12.75">
      <c r="A104" s="1095" t="s">
        <v>5009</v>
      </c>
      <c r="B104" s="1023" t="s">
        <v>5010</v>
      </c>
      <c r="C104" s="1042"/>
      <c r="D104" s="1042">
        <v>2</v>
      </c>
      <c r="E104" s="1025" t="e">
        <f t="shared" si="9"/>
        <v>#DIV/0!</v>
      </c>
      <c r="F104" s="1042"/>
      <c r="G104" s="1042">
        <v>1</v>
      </c>
      <c r="H104" s="1025" t="e">
        <f t="shared" si="10"/>
        <v>#DIV/0!</v>
      </c>
      <c r="I104" s="1017">
        <f t="shared" si="11"/>
        <v>0</v>
      </c>
      <c r="J104" s="1017">
        <f t="shared" si="11"/>
        <v>3</v>
      </c>
      <c r="K104" s="1034" t="e">
        <f t="shared" si="12"/>
        <v>#DIV/0!</v>
      </c>
    </row>
    <row r="105" spans="1:11" s="1083" customFormat="1" ht="25.5">
      <c r="A105" s="1098" t="s">
        <v>3542</v>
      </c>
      <c r="B105" s="1099" t="s">
        <v>3543</v>
      </c>
      <c r="C105" s="1042"/>
      <c r="D105" s="1042">
        <v>24</v>
      </c>
      <c r="E105" s="1025" t="e">
        <f t="shared" si="9"/>
        <v>#DIV/0!</v>
      </c>
      <c r="F105" s="1042"/>
      <c r="G105" s="1042"/>
      <c r="H105" s="1025" t="e">
        <f t="shared" si="10"/>
        <v>#DIV/0!</v>
      </c>
      <c r="I105" s="1017">
        <f t="shared" si="11"/>
        <v>0</v>
      </c>
      <c r="J105" s="1017">
        <f t="shared" si="11"/>
        <v>24</v>
      </c>
      <c r="K105" s="1034" t="e">
        <f t="shared" si="12"/>
        <v>#DIV/0!</v>
      </c>
    </row>
    <row r="106" spans="1:11" s="1083" customFormat="1" ht="12.75">
      <c r="A106" s="1085" t="s">
        <v>2258</v>
      </c>
      <c r="B106" s="1071"/>
      <c r="C106" s="1015">
        <v>6244</v>
      </c>
      <c r="D106" s="1015">
        <v>7816</v>
      </c>
      <c r="E106" s="1034">
        <f t="shared" si="9"/>
        <v>125.17616912235748</v>
      </c>
      <c r="F106" s="1015">
        <v>2303</v>
      </c>
      <c r="G106" s="1015">
        <v>4585</v>
      </c>
      <c r="H106" s="1034">
        <f t="shared" si="10"/>
        <v>199.08814589665653</v>
      </c>
      <c r="I106" s="1017">
        <f t="shared" si="11"/>
        <v>8547</v>
      </c>
      <c r="J106" s="1017">
        <f t="shared" si="11"/>
        <v>12401</v>
      </c>
      <c r="K106" s="1034">
        <f t="shared" si="12"/>
        <v>145.0918450918451</v>
      </c>
    </row>
    <row r="107" spans="1:11" s="1083" customFormat="1" ht="12.75">
      <c r="A107" s="1085" t="s">
        <v>3420</v>
      </c>
      <c r="B107" s="1071"/>
      <c r="C107" s="1015">
        <v>18154</v>
      </c>
      <c r="D107" s="1015">
        <v>17039</v>
      </c>
      <c r="E107" s="1034">
        <f t="shared" si="9"/>
        <v>93.858102897433071</v>
      </c>
      <c r="F107" s="1015">
        <v>6124</v>
      </c>
      <c r="G107" s="1015">
        <v>18304</v>
      </c>
      <c r="H107" s="1034">
        <f t="shared" si="10"/>
        <v>298.88961463096018</v>
      </c>
      <c r="I107" s="1017">
        <f t="shared" si="11"/>
        <v>24278</v>
      </c>
      <c r="J107" s="1017">
        <f t="shared" si="11"/>
        <v>35343</v>
      </c>
      <c r="K107" s="1034">
        <f t="shared" si="12"/>
        <v>145.57624186506303</v>
      </c>
    </row>
    <row r="108" spans="1:11" s="1083" customFormat="1" ht="12.75">
      <c r="A108" s="1085" t="s">
        <v>3771</v>
      </c>
      <c r="B108" s="1094"/>
      <c r="C108" s="1021">
        <f>SUM(C109:C160)</f>
        <v>66693</v>
      </c>
      <c r="D108" s="1021">
        <f>SUM(D109:D163)</f>
        <v>72222</v>
      </c>
      <c r="E108" s="1034">
        <f t="shared" si="9"/>
        <v>108.2902253609824</v>
      </c>
      <c r="F108" s="1021">
        <f>SUM(F109:F163)</f>
        <v>16129</v>
      </c>
      <c r="G108" s="1021">
        <f>SUM(G109:G163)</f>
        <v>35129</v>
      </c>
      <c r="H108" s="1034">
        <f t="shared" si="10"/>
        <v>217.80023560047121</v>
      </c>
      <c r="I108" s="1017">
        <f t="shared" ref="I108:J123" si="13">C108+F108</f>
        <v>82822</v>
      </c>
      <c r="J108" s="1017">
        <f t="shared" si="13"/>
        <v>107351</v>
      </c>
      <c r="K108" s="1034">
        <f t="shared" si="12"/>
        <v>129.61652700973173</v>
      </c>
    </row>
    <row r="109" spans="1:11" s="1083" customFormat="1" ht="25.5">
      <c r="A109" s="1095" t="s">
        <v>3424</v>
      </c>
      <c r="B109" s="1023" t="s">
        <v>3425</v>
      </c>
      <c r="C109" s="1100">
        <v>10985</v>
      </c>
      <c r="D109" s="1100">
        <v>7731</v>
      </c>
      <c r="E109" s="1025">
        <f t="shared" si="9"/>
        <v>70.377787892580784</v>
      </c>
      <c r="F109" s="1101">
        <v>2463</v>
      </c>
      <c r="G109" s="1101">
        <v>2000</v>
      </c>
      <c r="H109" s="1025">
        <f t="shared" si="10"/>
        <v>81.201786439301657</v>
      </c>
      <c r="I109" s="1017">
        <f t="shared" si="13"/>
        <v>13448</v>
      </c>
      <c r="J109" s="1017">
        <f t="shared" si="13"/>
        <v>9731</v>
      </c>
      <c r="K109" s="1034">
        <f t="shared" si="12"/>
        <v>72.360202260559191</v>
      </c>
    </row>
    <row r="110" spans="1:11" s="1083" customFormat="1" ht="38.25">
      <c r="A110" s="1095" t="s">
        <v>1624</v>
      </c>
      <c r="B110" s="1023" t="s">
        <v>1625</v>
      </c>
      <c r="C110" s="1100">
        <v>11736</v>
      </c>
      <c r="D110" s="1100">
        <v>8223</v>
      </c>
      <c r="E110" s="1025">
        <f t="shared" si="9"/>
        <v>70.066462167689153</v>
      </c>
      <c r="F110" s="1101">
        <v>2745</v>
      </c>
      <c r="G110" s="1101">
        <v>2280</v>
      </c>
      <c r="H110" s="1025">
        <f t="shared" si="10"/>
        <v>83.060109289617486</v>
      </c>
      <c r="I110" s="1017">
        <f t="shared" si="13"/>
        <v>14481</v>
      </c>
      <c r="J110" s="1017">
        <f t="shared" si="13"/>
        <v>10503</v>
      </c>
      <c r="K110" s="1034">
        <f t="shared" si="12"/>
        <v>72.529521441889372</v>
      </c>
    </row>
    <row r="111" spans="1:11" s="1083" customFormat="1" ht="12.75">
      <c r="A111" s="1095" t="s">
        <v>3772</v>
      </c>
      <c r="B111" s="1023" t="s">
        <v>3773</v>
      </c>
      <c r="C111" s="1100">
        <v>24</v>
      </c>
      <c r="D111" s="1100">
        <v>8</v>
      </c>
      <c r="E111" s="1025">
        <f t="shared" si="9"/>
        <v>33.333333333333329</v>
      </c>
      <c r="F111" s="1101">
        <v>5</v>
      </c>
      <c r="G111" s="1101">
        <v>2</v>
      </c>
      <c r="H111" s="1025">
        <f t="shared" si="10"/>
        <v>40</v>
      </c>
      <c r="I111" s="1017">
        <f t="shared" si="13"/>
        <v>29</v>
      </c>
      <c r="J111" s="1017">
        <f t="shared" si="13"/>
        <v>10</v>
      </c>
      <c r="K111" s="1034">
        <f t="shared" si="12"/>
        <v>34.482758620689658</v>
      </c>
    </row>
    <row r="112" spans="1:11" s="1083" customFormat="1" ht="38.25">
      <c r="A112" s="1095" t="s">
        <v>3774</v>
      </c>
      <c r="B112" s="1023" t="s">
        <v>3775</v>
      </c>
      <c r="C112" s="1100">
        <v>12</v>
      </c>
      <c r="D112" s="1100">
        <v>7</v>
      </c>
      <c r="E112" s="1025">
        <f t="shared" si="9"/>
        <v>58.333333333333336</v>
      </c>
      <c r="F112" s="1101">
        <v>5</v>
      </c>
      <c r="G112" s="1101">
        <v>2</v>
      </c>
      <c r="H112" s="1025">
        <f t="shared" si="10"/>
        <v>40</v>
      </c>
      <c r="I112" s="1017">
        <f t="shared" si="13"/>
        <v>17</v>
      </c>
      <c r="J112" s="1017">
        <f t="shared" si="13"/>
        <v>9</v>
      </c>
      <c r="K112" s="1034">
        <f t="shared" si="12"/>
        <v>52.941176470588239</v>
      </c>
    </row>
    <row r="113" spans="1:11" s="1083" customFormat="1" ht="12.75">
      <c r="A113" s="1095" t="s">
        <v>3776</v>
      </c>
      <c r="B113" s="1023" t="s">
        <v>3777</v>
      </c>
      <c r="C113" s="1100">
        <v>793</v>
      </c>
      <c r="D113" s="1100">
        <v>13618</v>
      </c>
      <c r="E113" s="1025">
        <f t="shared" si="9"/>
        <v>1717.2761664564946</v>
      </c>
      <c r="F113" s="1101">
        <v>26</v>
      </c>
      <c r="G113" s="1101">
        <v>11052</v>
      </c>
      <c r="H113" s="1025">
        <f t="shared" si="10"/>
        <v>42507.692307692312</v>
      </c>
      <c r="I113" s="1017">
        <f t="shared" si="13"/>
        <v>819</v>
      </c>
      <c r="J113" s="1017">
        <f t="shared" si="13"/>
        <v>24670</v>
      </c>
      <c r="K113" s="1034">
        <f t="shared" si="12"/>
        <v>3012.2100122100123</v>
      </c>
    </row>
    <row r="114" spans="1:11" s="1083" customFormat="1" ht="38.25">
      <c r="A114" s="1095" t="s">
        <v>3778</v>
      </c>
      <c r="B114" s="1023" t="s">
        <v>3779</v>
      </c>
      <c r="C114" s="1100">
        <v>51</v>
      </c>
      <c r="D114" s="1100">
        <v>26</v>
      </c>
      <c r="E114" s="1025">
        <f t="shared" si="9"/>
        <v>50.980392156862742</v>
      </c>
      <c r="F114" s="1101">
        <v>7</v>
      </c>
      <c r="G114" s="1101">
        <v>5</v>
      </c>
      <c r="H114" s="1025">
        <f t="shared" si="10"/>
        <v>71.428571428571431</v>
      </c>
      <c r="I114" s="1017">
        <f t="shared" si="13"/>
        <v>58</v>
      </c>
      <c r="J114" s="1017">
        <f t="shared" si="13"/>
        <v>31</v>
      </c>
      <c r="K114" s="1034">
        <f t="shared" si="12"/>
        <v>53.448275862068961</v>
      </c>
    </row>
    <row r="115" spans="1:11" s="1083" customFormat="1" ht="25.5">
      <c r="A115" s="1095" t="s">
        <v>3780</v>
      </c>
      <c r="B115" s="1023" t="s">
        <v>3781</v>
      </c>
      <c r="C115" s="1100">
        <v>583</v>
      </c>
      <c r="D115" s="1100">
        <v>369</v>
      </c>
      <c r="E115" s="1025">
        <f t="shared" si="9"/>
        <v>63.293310463121784</v>
      </c>
      <c r="F115" s="1101">
        <v>170</v>
      </c>
      <c r="G115" s="1101">
        <v>148</v>
      </c>
      <c r="H115" s="1025">
        <f t="shared" si="10"/>
        <v>87.058823529411768</v>
      </c>
      <c r="I115" s="1017">
        <f t="shared" si="13"/>
        <v>753</v>
      </c>
      <c r="J115" s="1017">
        <f t="shared" si="13"/>
        <v>517</v>
      </c>
      <c r="K115" s="1034">
        <f t="shared" si="12"/>
        <v>68.658698539176626</v>
      </c>
    </row>
    <row r="116" spans="1:11" s="1083" customFormat="1" ht="38.25">
      <c r="A116" s="1095" t="s">
        <v>3782</v>
      </c>
      <c r="B116" s="1023" t="s">
        <v>3783</v>
      </c>
      <c r="C116" s="1100">
        <v>1356</v>
      </c>
      <c r="D116" s="1100">
        <v>1155</v>
      </c>
      <c r="E116" s="1025">
        <f t="shared" si="9"/>
        <v>85.17699115044249</v>
      </c>
      <c r="F116" s="1101">
        <v>283</v>
      </c>
      <c r="G116" s="1101">
        <v>195</v>
      </c>
      <c r="H116" s="1025">
        <f t="shared" si="10"/>
        <v>68.904593639575978</v>
      </c>
      <c r="I116" s="1017">
        <f t="shared" si="13"/>
        <v>1639</v>
      </c>
      <c r="J116" s="1017">
        <f t="shared" si="13"/>
        <v>1350</v>
      </c>
      <c r="K116" s="1034">
        <f t="shared" si="12"/>
        <v>82.367297132397795</v>
      </c>
    </row>
    <row r="117" spans="1:11" s="1083" customFormat="1" ht="12.75">
      <c r="A117" s="1095" t="s">
        <v>3784</v>
      </c>
      <c r="B117" s="1023" t="s">
        <v>3785</v>
      </c>
      <c r="C117" s="1100">
        <v>1916</v>
      </c>
      <c r="D117" s="1100"/>
      <c r="E117" s="1025">
        <f t="shared" si="9"/>
        <v>0</v>
      </c>
      <c r="F117" s="1101">
        <v>66</v>
      </c>
      <c r="G117" s="1101">
        <v>45</v>
      </c>
      <c r="H117" s="1025">
        <f t="shared" si="10"/>
        <v>68.181818181818173</v>
      </c>
      <c r="I117" s="1017">
        <f t="shared" si="13"/>
        <v>1982</v>
      </c>
      <c r="J117" s="1017">
        <f t="shared" si="13"/>
        <v>45</v>
      </c>
      <c r="K117" s="1034">
        <f t="shared" si="12"/>
        <v>2.2704339051463167</v>
      </c>
    </row>
    <row r="118" spans="1:11" s="1083" customFormat="1" ht="38.25">
      <c r="A118" s="1095" t="s">
        <v>3786</v>
      </c>
      <c r="B118" s="1023" t="s">
        <v>3787</v>
      </c>
      <c r="C118" s="1100">
        <v>47</v>
      </c>
      <c r="D118" s="1100"/>
      <c r="E118" s="1025">
        <f t="shared" si="9"/>
        <v>0</v>
      </c>
      <c r="F118" s="1101">
        <v>8</v>
      </c>
      <c r="G118" s="1101">
        <v>5</v>
      </c>
      <c r="H118" s="1025">
        <f t="shared" si="10"/>
        <v>62.5</v>
      </c>
      <c r="I118" s="1017">
        <f t="shared" si="13"/>
        <v>55</v>
      </c>
      <c r="J118" s="1017">
        <f t="shared" si="13"/>
        <v>5</v>
      </c>
      <c r="K118" s="1034">
        <f t="shared" si="12"/>
        <v>9.0909090909090917</v>
      </c>
    </row>
    <row r="119" spans="1:11" s="1083" customFormat="1" ht="38.25">
      <c r="A119" s="1095" t="s">
        <v>3788</v>
      </c>
      <c r="B119" s="1023" t="s">
        <v>3789</v>
      </c>
      <c r="C119" s="1100">
        <v>603</v>
      </c>
      <c r="D119" s="1100">
        <v>613</v>
      </c>
      <c r="E119" s="1025">
        <f t="shared" si="9"/>
        <v>101.65837479270314</v>
      </c>
      <c r="F119" s="1101">
        <v>370</v>
      </c>
      <c r="G119" s="1101">
        <v>377</v>
      </c>
      <c r="H119" s="1025">
        <f t="shared" si="10"/>
        <v>101.8918918918919</v>
      </c>
      <c r="I119" s="1017">
        <f t="shared" si="13"/>
        <v>973</v>
      </c>
      <c r="J119" s="1017">
        <f t="shared" si="13"/>
        <v>990</v>
      </c>
      <c r="K119" s="1034">
        <f t="shared" si="12"/>
        <v>101.74717368961974</v>
      </c>
    </row>
    <row r="120" spans="1:11" s="1083" customFormat="1" ht="25.5">
      <c r="A120" s="1095" t="s">
        <v>3790</v>
      </c>
      <c r="B120" s="1023" t="s">
        <v>2345</v>
      </c>
      <c r="C120" s="1100">
        <v>43</v>
      </c>
      <c r="D120" s="1100">
        <v>16</v>
      </c>
      <c r="E120" s="1025">
        <f t="shared" si="9"/>
        <v>37.209302325581397</v>
      </c>
      <c r="F120" s="1101">
        <v>5</v>
      </c>
      <c r="G120" s="1101">
        <v>2</v>
      </c>
      <c r="H120" s="1025">
        <f t="shared" si="10"/>
        <v>40</v>
      </c>
      <c r="I120" s="1017">
        <f t="shared" si="13"/>
        <v>48</v>
      </c>
      <c r="J120" s="1017">
        <f t="shared" si="13"/>
        <v>18</v>
      </c>
      <c r="K120" s="1034">
        <f t="shared" si="12"/>
        <v>37.5</v>
      </c>
    </row>
    <row r="121" spans="1:11" s="1083" customFormat="1" ht="38.25">
      <c r="A121" s="1095" t="s">
        <v>2346</v>
      </c>
      <c r="B121" s="1023" t="s">
        <v>2347</v>
      </c>
      <c r="C121" s="1100">
        <v>507</v>
      </c>
      <c r="D121" s="1100">
        <v>124</v>
      </c>
      <c r="E121" s="1025">
        <f t="shared" si="9"/>
        <v>24.45759368836292</v>
      </c>
      <c r="F121" s="1101">
        <v>318</v>
      </c>
      <c r="G121" s="1101">
        <v>36</v>
      </c>
      <c r="H121" s="1025">
        <f t="shared" si="10"/>
        <v>11.320754716981133</v>
      </c>
      <c r="I121" s="1017">
        <f t="shared" si="13"/>
        <v>825</v>
      </c>
      <c r="J121" s="1017">
        <f t="shared" si="13"/>
        <v>160</v>
      </c>
      <c r="K121" s="1034">
        <f t="shared" si="12"/>
        <v>19.393939393939394</v>
      </c>
    </row>
    <row r="122" spans="1:11" s="1083" customFormat="1" ht="12.75">
      <c r="A122" s="1095" t="s">
        <v>2348</v>
      </c>
      <c r="B122" s="1023" t="s">
        <v>2349</v>
      </c>
      <c r="C122" s="1100">
        <v>13</v>
      </c>
      <c r="D122" s="1100">
        <v>7</v>
      </c>
      <c r="E122" s="1025">
        <f t="shared" si="9"/>
        <v>53.846153846153847</v>
      </c>
      <c r="F122" s="1101">
        <v>6</v>
      </c>
      <c r="G122" s="1101">
        <v>2</v>
      </c>
      <c r="H122" s="1025">
        <f t="shared" si="10"/>
        <v>33.333333333333329</v>
      </c>
      <c r="I122" s="1017">
        <f t="shared" si="13"/>
        <v>19</v>
      </c>
      <c r="J122" s="1017">
        <f t="shared" si="13"/>
        <v>9</v>
      </c>
      <c r="K122" s="1034">
        <f t="shared" si="12"/>
        <v>47.368421052631575</v>
      </c>
    </row>
    <row r="123" spans="1:11" s="1083" customFormat="1" ht="12.75">
      <c r="A123" s="1095" t="s">
        <v>2350</v>
      </c>
      <c r="B123" s="1023" t="s">
        <v>3520</v>
      </c>
      <c r="C123" s="1100">
        <v>381</v>
      </c>
      <c r="D123" s="1100">
        <v>135</v>
      </c>
      <c r="E123" s="1025">
        <f t="shared" si="9"/>
        <v>35.433070866141733</v>
      </c>
      <c r="F123" s="1101">
        <v>42</v>
      </c>
      <c r="G123" s="1101">
        <v>38</v>
      </c>
      <c r="H123" s="1025">
        <f t="shared" si="10"/>
        <v>90.476190476190482</v>
      </c>
      <c r="I123" s="1017">
        <f t="shared" si="13"/>
        <v>423</v>
      </c>
      <c r="J123" s="1017">
        <f t="shared" si="13"/>
        <v>173</v>
      </c>
      <c r="K123" s="1034">
        <f t="shared" si="12"/>
        <v>40.898345153664302</v>
      </c>
    </row>
    <row r="124" spans="1:11" s="1083" customFormat="1" ht="25.5">
      <c r="A124" s="1095" t="s">
        <v>3521</v>
      </c>
      <c r="B124" s="1023" t="s">
        <v>3522</v>
      </c>
      <c r="C124" s="1100">
        <v>379</v>
      </c>
      <c r="D124" s="1100">
        <v>135</v>
      </c>
      <c r="E124" s="1025">
        <f t="shared" si="9"/>
        <v>35.620052770448552</v>
      </c>
      <c r="F124" s="1101">
        <v>21</v>
      </c>
      <c r="G124" s="1101">
        <v>11</v>
      </c>
      <c r="H124" s="1025">
        <f t="shared" si="10"/>
        <v>52.380952380952387</v>
      </c>
      <c r="I124" s="1017">
        <f t="shared" ref="I124:J155" si="14">C124+F124</f>
        <v>400</v>
      </c>
      <c r="J124" s="1017">
        <f t="shared" si="14"/>
        <v>146</v>
      </c>
      <c r="K124" s="1034">
        <f t="shared" si="12"/>
        <v>36.5</v>
      </c>
    </row>
    <row r="125" spans="1:11" s="1083" customFormat="1" ht="51">
      <c r="A125" s="1095" t="s">
        <v>3523</v>
      </c>
      <c r="B125" s="1023" t="s">
        <v>2729</v>
      </c>
      <c r="C125" s="1100">
        <v>650</v>
      </c>
      <c r="D125" s="1100">
        <v>471</v>
      </c>
      <c r="E125" s="1025">
        <f t="shared" si="9"/>
        <v>72.461538461538467</v>
      </c>
      <c r="F125" s="1101">
        <v>66</v>
      </c>
      <c r="G125" s="1101">
        <v>72</v>
      </c>
      <c r="H125" s="1025">
        <f t="shared" si="10"/>
        <v>109.09090909090908</v>
      </c>
      <c r="I125" s="1017">
        <f t="shared" si="14"/>
        <v>716</v>
      </c>
      <c r="J125" s="1017">
        <f t="shared" si="14"/>
        <v>543</v>
      </c>
      <c r="K125" s="1034">
        <f t="shared" si="12"/>
        <v>75.837988826815632</v>
      </c>
    </row>
    <row r="126" spans="1:11" s="1083" customFormat="1" ht="12.75">
      <c r="A126" s="1095" t="s">
        <v>2730</v>
      </c>
      <c r="B126" s="1023" t="s">
        <v>2731</v>
      </c>
      <c r="C126" s="1100">
        <v>14</v>
      </c>
      <c r="D126" s="1100">
        <v>8</v>
      </c>
      <c r="E126" s="1025">
        <f t="shared" si="9"/>
        <v>57.142857142857139</v>
      </c>
      <c r="F126" s="1101">
        <v>7</v>
      </c>
      <c r="G126" s="1101">
        <v>3</v>
      </c>
      <c r="H126" s="1025">
        <f t="shared" si="10"/>
        <v>42.857142857142854</v>
      </c>
      <c r="I126" s="1017">
        <f t="shared" si="14"/>
        <v>21</v>
      </c>
      <c r="J126" s="1017">
        <f t="shared" si="14"/>
        <v>11</v>
      </c>
      <c r="K126" s="1034">
        <f t="shared" si="12"/>
        <v>52.380952380952387</v>
      </c>
    </row>
    <row r="127" spans="1:11" s="1083" customFormat="1" ht="12.75">
      <c r="A127" s="1095" t="s">
        <v>2732</v>
      </c>
      <c r="B127" s="1023" t="s">
        <v>2733</v>
      </c>
      <c r="C127" s="1100">
        <v>3478</v>
      </c>
      <c r="D127" s="1100">
        <v>3188</v>
      </c>
      <c r="E127" s="1025">
        <f t="shared" si="9"/>
        <v>91.661874640598043</v>
      </c>
      <c r="F127" s="1101">
        <v>1070</v>
      </c>
      <c r="G127" s="1101">
        <v>981</v>
      </c>
      <c r="H127" s="1025">
        <f t="shared" si="10"/>
        <v>91.682242990654203</v>
      </c>
      <c r="I127" s="1017">
        <f t="shared" si="14"/>
        <v>4548</v>
      </c>
      <c r="J127" s="1017">
        <f t="shared" si="14"/>
        <v>4169</v>
      </c>
      <c r="K127" s="1034">
        <f t="shared" si="12"/>
        <v>91.666666666666657</v>
      </c>
    </row>
    <row r="128" spans="1:11" s="1083" customFormat="1" ht="25.5">
      <c r="A128" s="1095" t="s">
        <v>2734</v>
      </c>
      <c r="B128" s="1023" t="s">
        <v>2735</v>
      </c>
      <c r="C128" s="1100">
        <v>27</v>
      </c>
      <c r="D128" s="1100">
        <v>8</v>
      </c>
      <c r="E128" s="1025">
        <f t="shared" si="9"/>
        <v>29.629629629629626</v>
      </c>
      <c r="F128" s="1101">
        <v>9</v>
      </c>
      <c r="G128" s="1101">
        <v>1</v>
      </c>
      <c r="H128" s="1025">
        <f t="shared" si="10"/>
        <v>11.111111111111111</v>
      </c>
      <c r="I128" s="1017">
        <f t="shared" si="14"/>
        <v>36</v>
      </c>
      <c r="J128" s="1017">
        <f t="shared" si="14"/>
        <v>9</v>
      </c>
      <c r="K128" s="1034">
        <f t="shared" si="12"/>
        <v>25</v>
      </c>
    </row>
    <row r="129" spans="1:11" s="1083" customFormat="1" ht="25.5">
      <c r="A129" s="1095" t="s">
        <v>2736</v>
      </c>
      <c r="B129" s="1023" t="s">
        <v>2737</v>
      </c>
      <c r="C129" s="1100">
        <v>444</v>
      </c>
      <c r="D129" s="1100">
        <v>187</v>
      </c>
      <c r="E129" s="1025">
        <f t="shared" si="9"/>
        <v>42.117117117117111</v>
      </c>
      <c r="F129" s="1101">
        <v>98</v>
      </c>
      <c r="G129" s="1101">
        <v>67</v>
      </c>
      <c r="H129" s="1025">
        <f t="shared" si="10"/>
        <v>68.367346938775512</v>
      </c>
      <c r="I129" s="1017">
        <f t="shared" si="14"/>
        <v>542</v>
      </c>
      <c r="J129" s="1017">
        <f t="shared" si="14"/>
        <v>254</v>
      </c>
      <c r="K129" s="1034">
        <f t="shared" si="12"/>
        <v>46.863468634686342</v>
      </c>
    </row>
    <row r="130" spans="1:11" s="1083" customFormat="1" ht="25.5">
      <c r="A130" s="1095" t="s">
        <v>2738</v>
      </c>
      <c r="B130" s="1023" t="s">
        <v>2739</v>
      </c>
      <c r="C130" s="1100">
        <v>158</v>
      </c>
      <c r="D130" s="1100">
        <v>197</v>
      </c>
      <c r="E130" s="1025">
        <f t="shared" si="9"/>
        <v>124.68354430379746</v>
      </c>
      <c r="F130" s="1101">
        <v>99</v>
      </c>
      <c r="G130" s="1101">
        <v>115</v>
      </c>
      <c r="H130" s="1025">
        <f t="shared" si="10"/>
        <v>116.16161616161615</v>
      </c>
      <c r="I130" s="1017">
        <f t="shared" si="14"/>
        <v>257</v>
      </c>
      <c r="J130" s="1017">
        <f t="shared" si="14"/>
        <v>312</v>
      </c>
      <c r="K130" s="1034">
        <f t="shared" si="12"/>
        <v>121.40077821011673</v>
      </c>
    </row>
    <row r="131" spans="1:11" s="1083" customFormat="1" ht="12.75">
      <c r="A131" s="1095" t="s">
        <v>2740</v>
      </c>
      <c r="B131" s="1023" t="s">
        <v>2741</v>
      </c>
      <c r="C131" s="1100">
        <v>70</v>
      </c>
      <c r="D131" s="1100">
        <v>106</v>
      </c>
      <c r="E131" s="1025">
        <f t="shared" si="9"/>
        <v>151.42857142857142</v>
      </c>
      <c r="F131" s="1101">
        <v>63</v>
      </c>
      <c r="G131" s="1101">
        <v>101</v>
      </c>
      <c r="H131" s="1025">
        <f t="shared" si="10"/>
        <v>160.31746031746033</v>
      </c>
      <c r="I131" s="1017">
        <f t="shared" si="14"/>
        <v>133</v>
      </c>
      <c r="J131" s="1017">
        <f t="shared" si="14"/>
        <v>207</v>
      </c>
      <c r="K131" s="1034">
        <f t="shared" si="12"/>
        <v>155.63909774436092</v>
      </c>
    </row>
    <row r="132" spans="1:11" s="1083" customFormat="1" ht="38.25">
      <c r="A132" s="1095" t="s">
        <v>2742</v>
      </c>
      <c r="B132" s="1023" t="s">
        <v>2743</v>
      </c>
      <c r="C132" s="1100">
        <v>649</v>
      </c>
      <c r="D132" s="1100">
        <v>395</v>
      </c>
      <c r="E132" s="1025">
        <f t="shared" si="9"/>
        <v>60.862865947611709</v>
      </c>
      <c r="F132" s="1101">
        <v>272</v>
      </c>
      <c r="G132" s="1101">
        <v>147</v>
      </c>
      <c r="H132" s="1025">
        <f t="shared" si="10"/>
        <v>54.044117647058819</v>
      </c>
      <c r="I132" s="1017">
        <f t="shared" si="14"/>
        <v>921</v>
      </c>
      <c r="J132" s="1017">
        <f t="shared" si="14"/>
        <v>542</v>
      </c>
      <c r="K132" s="1034">
        <f t="shared" si="12"/>
        <v>58.849077090119437</v>
      </c>
    </row>
    <row r="133" spans="1:11" s="1083" customFormat="1" ht="38.25">
      <c r="A133" s="1095" t="s">
        <v>2744</v>
      </c>
      <c r="B133" s="1023" t="s">
        <v>2745</v>
      </c>
      <c r="C133" s="1100">
        <v>1986</v>
      </c>
      <c r="D133" s="1100">
        <v>1538</v>
      </c>
      <c r="E133" s="1025">
        <f t="shared" si="9"/>
        <v>77.442094662638468</v>
      </c>
      <c r="F133" s="1101">
        <v>588</v>
      </c>
      <c r="G133" s="1101">
        <v>525</v>
      </c>
      <c r="H133" s="1025">
        <f t="shared" si="10"/>
        <v>89.285714285714292</v>
      </c>
      <c r="I133" s="1017">
        <f t="shared" si="14"/>
        <v>2574</v>
      </c>
      <c r="J133" s="1017">
        <f t="shared" si="14"/>
        <v>2063</v>
      </c>
      <c r="K133" s="1034">
        <f t="shared" si="12"/>
        <v>80.147630147630139</v>
      </c>
    </row>
    <row r="134" spans="1:11" s="1083" customFormat="1" ht="12.75">
      <c r="A134" s="1095" t="s">
        <v>2746</v>
      </c>
      <c r="B134" s="1023" t="s">
        <v>2747</v>
      </c>
      <c r="C134" s="1100">
        <v>238</v>
      </c>
      <c r="D134" s="1100">
        <v>288</v>
      </c>
      <c r="E134" s="1025">
        <f t="shared" si="9"/>
        <v>121.00840336134453</v>
      </c>
      <c r="F134" s="1101">
        <v>40</v>
      </c>
      <c r="G134" s="1101">
        <v>47</v>
      </c>
      <c r="H134" s="1025">
        <f t="shared" si="10"/>
        <v>117.5</v>
      </c>
      <c r="I134" s="1017">
        <f t="shared" si="14"/>
        <v>278</v>
      </c>
      <c r="J134" s="1017">
        <f t="shared" si="14"/>
        <v>335</v>
      </c>
      <c r="K134" s="1034">
        <f t="shared" si="12"/>
        <v>120.50359712230217</v>
      </c>
    </row>
    <row r="135" spans="1:11" s="1083" customFormat="1" ht="12.75">
      <c r="A135" s="1095" t="s">
        <v>2748</v>
      </c>
      <c r="B135" s="1023" t="s">
        <v>2749</v>
      </c>
      <c r="C135" s="1100">
        <v>4382</v>
      </c>
      <c r="D135" s="1100">
        <v>3018</v>
      </c>
      <c r="E135" s="1025">
        <f t="shared" si="9"/>
        <v>68.872660885440439</v>
      </c>
      <c r="F135" s="1101">
        <v>1249</v>
      </c>
      <c r="G135" s="1101">
        <v>869</v>
      </c>
      <c r="H135" s="1025">
        <f t="shared" si="10"/>
        <v>69.575660528422731</v>
      </c>
      <c r="I135" s="1017">
        <f t="shared" si="14"/>
        <v>5631</v>
      </c>
      <c r="J135" s="1017">
        <f t="shared" si="14"/>
        <v>3887</v>
      </c>
      <c r="K135" s="1034">
        <f t="shared" si="12"/>
        <v>69.028591724382878</v>
      </c>
    </row>
    <row r="136" spans="1:11" s="1083" customFormat="1" ht="12.75">
      <c r="A136" s="1095" t="s">
        <v>2750</v>
      </c>
      <c r="B136" s="1023" t="s">
        <v>2751</v>
      </c>
      <c r="C136" s="1100">
        <v>98</v>
      </c>
      <c r="D136" s="1100">
        <v>39</v>
      </c>
      <c r="E136" s="1025">
        <f t="shared" si="9"/>
        <v>39.795918367346935</v>
      </c>
      <c r="F136" s="1101">
        <v>36</v>
      </c>
      <c r="G136" s="1101">
        <v>19</v>
      </c>
      <c r="H136" s="1025">
        <f t="shared" si="10"/>
        <v>52.777777777777779</v>
      </c>
      <c r="I136" s="1017">
        <f t="shared" si="14"/>
        <v>134</v>
      </c>
      <c r="J136" s="1017">
        <f t="shared" si="14"/>
        <v>58</v>
      </c>
      <c r="K136" s="1034">
        <f t="shared" si="12"/>
        <v>43.283582089552233</v>
      </c>
    </row>
    <row r="137" spans="1:11" s="1083" customFormat="1" ht="25.5">
      <c r="A137" s="1095" t="s">
        <v>2752</v>
      </c>
      <c r="B137" s="1023" t="s">
        <v>2753</v>
      </c>
      <c r="C137" s="1100">
        <v>13</v>
      </c>
      <c r="D137" s="1100">
        <v>10</v>
      </c>
      <c r="E137" s="1025">
        <f t="shared" si="9"/>
        <v>76.923076923076934</v>
      </c>
      <c r="F137" s="1101">
        <v>5</v>
      </c>
      <c r="G137" s="1101">
        <v>2</v>
      </c>
      <c r="H137" s="1025">
        <f t="shared" si="10"/>
        <v>40</v>
      </c>
      <c r="I137" s="1017">
        <f t="shared" si="14"/>
        <v>18</v>
      </c>
      <c r="J137" s="1017">
        <f t="shared" si="14"/>
        <v>12</v>
      </c>
      <c r="K137" s="1034">
        <f t="shared" si="12"/>
        <v>66.666666666666657</v>
      </c>
    </row>
    <row r="138" spans="1:11" s="1083" customFormat="1" ht="25.5">
      <c r="A138" s="1095" t="s">
        <v>2754</v>
      </c>
      <c r="B138" s="1023" t="s">
        <v>2755</v>
      </c>
      <c r="C138" s="1100">
        <v>98</v>
      </c>
      <c r="D138" s="1100">
        <v>40</v>
      </c>
      <c r="E138" s="1025">
        <f t="shared" si="9"/>
        <v>40.816326530612244</v>
      </c>
      <c r="F138" s="1101">
        <v>36</v>
      </c>
      <c r="G138" s="1101">
        <v>20</v>
      </c>
      <c r="H138" s="1025">
        <f t="shared" si="10"/>
        <v>55.555555555555557</v>
      </c>
      <c r="I138" s="1017">
        <f t="shared" si="14"/>
        <v>134</v>
      </c>
      <c r="J138" s="1017">
        <f t="shared" si="14"/>
        <v>60</v>
      </c>
      <c r="K138" s="1034">
        <f t="shared" si="12"/>
        <v>44.776119402985074</v>
      </c>
    </row>
    <row r="139" spans="1:11" s="1083" customFormat="1" ht="12.75">
      <c r="A139" s="1095" t="s">
        <v>2756</v>
      </c>
      <c r="B139" s="1023" t="s">
        <v>382</v>
      </c>
      <c r="C139" s="1100">
        <v>2188</v>
      </c>
      <c r="D139" s="1100">
        <v>2191</v>
      </c>
      <c r="E139" s="1025">
        <f t="shared" si="9"/>
        <v>100.13711151736746</v>
      </c>
      <c r="F139" s="1101">
        <v>704</v>
      </c>
      <c r="G139" s="1101">
        <v>596</v>
      </c>
      <c r="H139" s="1025">
        <f t="shared" si="10"/>
        <v>84.659090909090907</v>
      </c>
      <c r="I139" s="1017">
        <f t="shared" si="14"/>
        <v>2892</v>
      </c>
      <c r="J139" s="1017">
        <f t="shared" si="14"/>
        <v>2787</v>
      </c>
      <c r="K139" s="1034">
        <f t="shared" si="12"/>
        <v>96.369294605809131</v>
      </c>
    </row>
    <row r="140" spans="1:11" s="1083" customFormat="1" ht="25.5">
      <c r="A140" s="1095" t="s">
        <v>851</v>
      </c>
      <c r="B140" s="1023" t="s">
        <v>852</v>
      </c>
      <c r="C140" s="1100">
        <v>10354</v>
      </c>
      <c r="D140" s="1100">
        <v>7719</v>
      </c>
      <c r="E140" s="1025">
        <f t="shared" si="9"/>
        <v>74.550898203592823</v>
      </c>
      <c r="F140" s="1101">
        <v>2299</v>
      </c>
      <c r="G140" s="1101">
        <v>2001</v>
      </c>
      <c r="H140" s="1025">
        <f t="shared" si="10"/>
        <v>87.037842540234891</v>
      </c>
      <c r="I140" s="1017">
        <f t="shared" si="14"/>
        <v>12653</v>
      </c>
      <c r="J140" s="1017">
        <f t="shared" si="14"/>
        <v>9720</v>
      </c>
      <c r="K140" s="1034">
        <f t="shared" si="12"/>
        <v>76.819726547063937</v>
      </c>
    </row>
    <row r="141" spans="1:11" s="1083" customFormat="1" ht="12.75">
      <c r="A141" s="1095" t="s">
        <v>2757</v>
      </c>
      <c r="B141" s="1023" t="s">
        <v>2758</v>
      </c>
      <c r="C141" s="1100">
        <v>437</v>
      </c>
      <c r="D141" s="1100">
        <v>370</v>
      </c>
      <c r="E141" s="1025">
        <f t="shared" si="9"/>
        <v>84.668192219679639</v>
      </c>
      <c r="F141" s="1101">
        <v>22</v>
      </c>
      <c r="G141" s="1101">
        <v>47</v>
      </c>
      <c r="H141" s="1025">
        <f t="shared" si="10"/>
        <v>213.63636363636363</v>
      </c>
      <c r="I141" s="1017">
        <f t="shared" si="14"/>
        <v>459</v>
      </c>
      <c r="J141" s="1017">
        <f t="shared" si="14"/>
        <v>417</v>
      </c>
      <c r="K141" s="1034">
        <f t="shared" si="12"/>
        <v>90.849673202614383</v>
      </c>
    </row>
    <row r="142" spans="1:11" s="1083" customFormat="1" ht="18.75" customHeight="1">
      <c r="A142" s="1095" t="s">
        <v>2759</v>
      </c>
      <c r="B142" s="1023" t="s">
        <v>2760</v>
      </c>
      <c r="C142" s="1100">
        <v>51</v>
      </c>
      <c r="D142" s="1100">
        <v>14</v>
      </c>
      <c r="E142" s="1025">
        <f t="shared" si="9"/>
        <v>27.450980392156865</v>
      </c>
      <c r="F142" s="1101">
        <v>5</v>
      </c>
      <c r="G142" s="1101">
        <v>2</v>
      </c>
      <c r="H142" s="1025">
        <f t="shared" si="10"/>
        <v>40</v>
      </c>
      <c r="I142" s="1017">
        <f t="shared" si="14"/>
        <v>56</v>
      </c>
      <c r="J142" s="1017">
        <f t="shared" si="14"/>
        <v>16</v>
      </c>
      <c r="K142" s="1034">
        <f t="shared" si="12"/>
        <v>28.571428571428569</v>
      </c>
    </row>
    <row r="143" spans="1:11" s="1083" customFormat="1" ht="18.75" customHeight="1">
      <c r="A143" s="1095" t="s">
        <v>2761</v>
      </c>
      <c r="B143" s="1023" t="s">
        <v>2762</v>
      </c>
      <c r="C143" s="1100">
        <v>97</v>
      </c>
      <c r="D143" s="1100">
        <v>40</v>
      </c>
      <c r="E143" s="1025">
        <f t="shared" si="9"/>
        <v>41.237113402061851</v>
      </c>
      <c r="F143" s="1101">
        <v>36</v>
      </c>
      <c r="G143" s="1101">
        <v>20</v>
      </c>
      <c r="H143" s="1025">
        <f t="shared" si="10"/>
        <v>55.555555555555557</v>
      </c>
      <c r="I143" s="1017">
        <f t="shared" si="14"/>
        <v>133</v>
      </c>
      <c r="J143" s="1017">
        <f t="shared" si="14"/>
        <v>60</v>
      </c>
      <c r="K143" s="1034">
        <f t="shared" si="12"/>
        <v>45.112781954887218</v>
      </c>
    </row>
    <row r="144" spans="1:11" s="1083" customFormat="1" ht="41.25" customHeight="1">
      <c r="A144" s="1095" t="s">
        <v>2763</v>
      </c>
      <c r="B144" s="1023" t="s">
        <v>2764</v>
      </c>
      <c r="C144" s="1100">
        <v>51</v>
      </c>
      <c r="D144" s="1100">
        <v>26</v>
      </c>
      <c r="E144" s="1025">
        <f t="shared" si="9"/>
        <v>50.980392156862742</v>
      </c>
      <c r="F144" s="1101">
        <v>7</v>
      </c>
      <c r="G144" s="1101">
        <v>3</v>
      </c>
      <c r="H144" s="1025">
        <f t="shared" si="10"/>
        <v>42.857142857142854</v>
      </c>
      <c r="I144" s="1017">
        <f t="shared" si="14"/>
        <v>58</v>
      </c>
      <c r="J144" s="1017">
        <f t="shared" si="14"/>
        <v>29</v>
      </c>
      <c r="K144" s="1034">
        <f t="shared" si="12"/>
        <v>50</v>
      </c>
    </row>
    <row r="145" spans="1:11" s="1083" customFormat="1" ht="18.75" customHeight="1">
      <c r="A145" s="1095" t="s">
        <v>2765</v>
      </c>
      <c r="B145" s="1023" t="s">
        <v>2766</v>
      </c>
      <c r="C145" s="1100">
        <v>438</v>
      </c>
      <c r="D145" s="1100">
        <v>363</v>
      </c>
      <c r="E145" s="1025">
        <f t="shared" si="9"/>
        <v>82.876712328767127</v>
      </c>
      <c r="F145" s="1101">
        <v>23</v>
      </c>
      <c r="G145" s="1101">
        <v>45</v>
      </c>
      <c r="H145" s="1025">
        <f t="shared" si="10"/>
        <v>195.65217391304347</v>
      </c>
      <c r="I145" s="1017">
        <f t="shared" si="14"/>
        <v>461</v>
      </c>
      <c r="J145" s="1017">
        <f t="shared" si="14"/>
        <v>408</v>
      </c>
      <c r="K145" s="1034">
        <f t="shared" si="12"/>
        <v>88.50325379609545</v>
      </c>
    </row>
    <row r="146" spans="1:11" s="1083" customFormat="1" ht="18.75" customHeight="1">
      <c r="A146" s="1095" t="s">
        <v>2767</v>
      </c>
      <c r="B146" s="1023" t="s">
        <v>2768</v>
      </c>
      <c r="C146" s="1100">
        <v>1491</v>
      </c>
      <c r="D146" s="1100">
        <v>564</v>
      </c>
      <c r="E146" s="1025">
        <f t="shared" si="9"/>
        <v>37.82696177062374</v>
      </c>
      <c r="F146" s="1101">
        <v>271</v>
      </c>
      <c r="G146" s="1101">
        <v>97</v>
      </c>
      <c r="H146" s="1025">
        <f t="shared" si="10"/>
        <v>35.793357933579337</v>
      </c>
      <c r="I146" s="1017">
        <f t="shared" si="14"/>
        <v>1762</v>
      </c>
      <c r="J146" s="1017">
        <f t="shared" si="14"/>
        <v>661</v>
      </c>
      <c r="K146" s="1034">
        <f t="shared" si="12"/>
        <v>37.514188422247443</v>
      </c>
    </row>
    <row r="147" spans="1:11" s="1083" customFormat="1" ht="18.75" customHeight="1">
      <c r="A147" s="1095" t="s">
        <v>2769</v>
      </c>
      <c r="B147" s="1023" t="s">
        <v>2770</v>
      </c>
      <c r="C147" s="1100">
        <v>412</v>
      </c>
      <c r="D147" s="1100">
        <v>332</v>
      </c>
      <c r="E147" s="1025">
        <f t="shared" si="9"/>
        <v>80.582524271844662</v>
      </c>
      <c r="F147" s="1101">
        <v>21</v>
      </c>
      <c r="G147" s="1101">
        <v>50</v>
      </c>
      <c r="H147" s="1025">
        <f t="shared" si="10"/>
        <v>238.0952380952381</v>
      </c>
      <c r="I147" s="1017">
        <f t="shared" si="14"/>
        <v>433</v>
      </c>
      <c r="J147" s="1017">
        <f t="shared" si="14"/>
        <v>382</v>
      </c>
      <c r="K147" s="1034">
        <f t="shared" si="12"/>
        <v>88.221709006928407</v>
      </c>
    </row>
    <row r="148" spans="1:11" s="1083" customFormat="1" ht="18.75" customHeight="1">
      <c r="A148" s="1095" t="s">
        <v>2771</v>
      </c>
      <c r="B148" s="1023" t="s">
        <v>2772</v>
      </c>
      <c r="C148" s="1100">
        <v>5642</v>
      </c>
      <c r="D148" s="1100">
        <v>3091</v>
      </c>
      <c r="E148" s="1025">
        <f t="shared" si="9"/>
        <v>54.785537043601565</v>
      </c>
      <c r="F148" s="1101">
        <v>1205</v>
      </c>
      <c r="G148" s="1101">
        <v>827</v>
      </c>
      <c r="H148" s="1025">
        <f t="shared" si="10"/>
        <v>68.630705394190869</v>
      </c>
      <c r="I148" s="1017">
        <f t="shared" si="14"/>
        <v>6847</v>
      </c>
      <c r="J148" s="1017">
        <f t="shared" si="14"/>
        <v>3918</v>
      </c>
      <c r="K148" s="1034">
        <f t="shared" si="12"/>
        <v>57.222141083686282</v>
      </c>
    </row>
    <row r="149" spans="1:11" s="1083" customFormat="1" ht="18.75" customHeight="1">
      <c r="A149" s="1095" t="s">
        <v>2773</v>
      </c>
      <c r="B149" s="1102" t="s">
        <v>2774</v>
      </c>
      <c r="C149" s="1103">
        <v>39</v>
      </c>
      <c r="D149" s="1103">
        <v>20</v>
      </c>
      <c r="E149" s="1025">
        <f t="shared" si="9"/>
        <v>51.282051282051277</v>
      </c>
      <c r="F149" s="1103">
        <v>5</v>
      </c>
      <c r="G149" s="1103">
        <v>2</v>
      </c>
      <c r="H149" s="1025">
        <f t="shared" si="10"/>
        <v>40</v>
      </c>
      <c r="I149" s="1017">
        <f t="shared" si="14"/>
        <v>44</v>
      </c>
      <c r="J149" s="1017">
        <f t="shared" si="14"/>
        <v>22</v>
      </c>
      <c r="K149" s="1034">
        <f t="shared" si="12"/>
        <v>50</v>
      </c>
    </row>
    <row r="150" spans="1:11" s="1083" customFormat="1" ht="18.75" customHeight="1">
      <c r="A150" s="1095" t="s">
        <v>2775</v>
      </c>
      <c r="B150" s="1011" t="s">
        <v>2776</v>
      </c>
      <c r="C150" s="1103">
        <v>50</v>
      </c>
      <c r="D150" s="1103">
        <v>24</v>
      </c>
      <c r="E150" s="1025">
        <f t="shared" si="9"/>
        <v>48</v>
      </c>
      <c r="F150" s="1103">
        <v>7</v>
      </c>
      <c r="G150" s="1103">
        <v>2</v>
      </c>
      <c r="H150" s="1025">
        <f t="shared" si="10"/>
        <v>28.571428571428569</v>
      </c>
      <c r="I150" s="1017">
        <f t="shared" si="14"/>
        <v>57</v>
      </c>
      <c r="J150" s="1017">
        <f t="shared" si="14"/>
        <v>26</v>
      </c>
      <c r="K150" s="1034">
        <f t="shared" si="12"/>
        <v>45.614035087719294</v>
      </c>
    </row>
    <row r="151" spans="1:11" s="1083" customFormat="1" ht="18.75" customHeight="1">
      <c r="A151" s="1095" t="s">
        <v>2777</v>
      </c>
      <c r="B151" s="1011" t="s">
        <v>2778</v>
      </c>
      <c r="C151" s="1103">
        <v>40</v>
      </c>
      <c r="D151" s="1103">
        <v>20</v>
      </c>
      <c r="E151" s="1025">
        <f t="shared" si="9"/>
        <v>50</v>
      </c>
      <c r="F151" s="1103">
        <v>5</v>
      </c>
      <c r="G151" s="1103">
        <v>2</v>
      </c>
      <c r="H151" s="1025">
        <f t="shared" si="10"/>
        <v>40</v>
      </c>
      <c r="I151" s="1017">
        <f t="shared" si="14"/>
        <v>45</v>
      </c>
      <c r="J151" s="1017">
        <f t="shared" si="14"/>
        <v>22</v>
      </c>
      <c r="K151" s="1034">
        <f t="shared" si="12"/>
        <v>48.888888888888886</v>
      </c>
    </row>
    <row r="152" spans="1:11" s="1083" customFormat="1" ht="18.75" customHeight="1">
      <c r="A152" s="1095" t="s">
        <v>2779</v>
      </c>
      <c r="B152" s="1011" t="s">
        <v>2780</v>
      </c>
      <c r="C152" s="1103">
        <v>40</v>
      </c>
      <c r="D152" s="1103">
        <v>20</v>
      </c>
      <c r="E152" s="1025">
        <f t="shared" si="9"/>
        <v>50</v>
      </c>
      <c r="F152" s="1103">
        <v>5</v>
      </c>
      <c r="G152" s="1103">
        <v>2</v>
      </c>
      <c r="H152" s="1025">
        <f t="shared" si="10"/>
        <v>40</v>
      </c>
      <c r="I152" s="1017">
        <f t="shared" si="14"/>
        <v>45</v>
      </c>
      <c r="J152" s="1017">
        <f t="shared" si="14"/>
        <v>22</v>
      </c>
      <c r="K152" s="1034">
        <f t="shared" si="12"/>
        <v>48.888888888888886</v>
      </c>
    </row>
    <row r="153" spans="1:11" s="1083" customFormat="1" ht="18.75" customHeight="1">
      <c r="A153" s="1095" t="s">
        <v>2781</v>
      </c>
      <c r="B153" s="1011" t="s">
        <v>4646</v>
      </c>
      <c r="C153" s="1103">
        <v>468</v>
      </c>
      <c r="D153" s="1103">
        <v>334</v>
      </c>
      <c r="E153" s="1025">
        <f t="shared" si="9"/>
        <v>71.367521367521363</v>
      </c>
      <c r="F153" s="1103">
        <v>164</v>
      </c>
      <c r="G153" s="1103">
        <v>124</v>
      </c>
      <c r="H153" s="1025">
        <f t="shared" si="10"/>
        <v>75.609756097560975</v>
      </c>
      <c r="I153" s="1017">
        <f t="shared" si="14"/>
        <v>632</v>
      </c>
      <c r="J153" s="1017">
        <f t="shared" si="14"/>
        <v>458</v>
      </c>
      <c r="K153" s="1034">
        <f t="shared" si="12"/>
        <v>72.468354430379748</v>
      </c>
    </row>
    <row r="154" spans="1:11" s="1083" customFormat="1" ht="18.75" customHeight="1">
      <c r="A154" s="1095" t="s">
        <v>4647</v>
      </c>
      <c r="B154" s="1011" t="s">
        <v>4648</v>
      </c>
      <c r="C154" s="1103">
        <v>198</v>
      </c>
      <c r="D154" s="1103">
        <v>72</v>
      </c>
      <c r="E154" s="1025">
        <f t="shared" si="9"/>
        <v>36.363636363636367</v>
      </c>
      <c r="F154" s="1103">
        <v>41</v>
      </c>
      <c r="G154" s="1103">
        <v>14</v>
      </c>
      <c r="H154" s="1025">
        <f t="shared" si="10"/>
        <v>34.146341463414636</v>
      </c>
      <c r="I154" s="1017">
        <f t="shared" si="14"/>
        <v>239</v>
      </c>
      <c r="J154" s="1017">
        <f t="shared" si="14"/>
        <v>86</v>
      </c>
      <c r="K154" s="1034">
        <f t="shared" si="12"/>
        <v>35.98326359832636</v>
      </c>
    </row>
    <row r="155" spans="1:11" s="1083" customFormat="1" ht="22.5" customHeight="1">
      <c r="A155" s="1095" t="s">
        <v>1623</v>
      </c>
      <c r="B155" s="1011" t="s">
        <v>138</v>
      </c>
      <c r="C155" s="1103">
        <v>522</v>
      </c>
      <c r="D155" s="1103">
        <v>254</v>
      </c>
      <c r="E155" s="1025">
        <f t="shared" si="9"/>
        <v>48.659003831417621</v>
      </c>
      <c r="F155" s="1042">
        <v>22</v>
      </c>
      <c r="G155" s="1042">
        <v>16</v>
      </c>
      <c r="H155" s="1025">
        <f t="shared" si="10"/>
        <v>72.727272727272734</v>
      </c>
      <c r="I155" s="1017">
        <f t="shared" si="14"/>
        <v>544</v>
      </c>
      <c r="J155" s="1017">
        <f t="shared" si="14"/>
        <v>270</v>
      </c>
      <c r="K155" s="1034">
        <f t="shared" si="12"/>
        <v>49.632352941176471</v>
      </c>
    </row>
    <row r="156" spans="1:11" s="1083" customFormat="1" ht="25.5" customHeight="1">
      <c r="A156" s="1095" t="s">
        <v>1706</v>
      </c>
      <c r="B156" s="1023" t="s">
        <v>1707</v>
      </c>
      <c r="C156" s="1103">
        <v>277</v>
      </c>
      <c r="D156" s="1103">
        <v>203</v>
      </c>
      <c r="E156" s="1025">
        <f t="shared" ref="E156:E203" si="15">SUM(D156/C156*100)</f>
        <v>73.285198555956683</v>
      </c>
      <c r="F156" s="1042">
        <v>187</v>
      </c>
      <c r="G156" s="1042">
        <v>163</v>
      </c>
      <c r="H156" s="1025">
        <f t="shared" ref="H156:H203" si="16">SUM(G156/F156*100)</f>
        <v>87.165775401069524</v>
      </c>
      <c r="I156" s="1017">
        <f t="shared" ref="I156:J171" si="17">C156+F156</f>
        <v>464</v>
      </c>
      <c r="J156" s="1017">
        <f t="shared" si="17"/>
        <v>366</v>
      </c>
      <c r="K156" s="1034">
        <f t="shared" ref="K156:K203" si="18">SUM(J156/I156*100)</f>
        <v>78.879310344827587</v>
      </c>
    </row>
    <row r="157" spans="1:11" s="1083" customFormat="1" ht="18.75" customHeight="1">
      <c r="A157" s="1095" t="s">
        <v>1708</v>
      </c>
      <c r="B157" s="1023" t="s">
        <v>1709</v>
      </c>
      <c r="C157" s="1103">
        <v>625</v>
      </c>
      <c r="D157" s="1103">
        <v>464</v>
      </c>
      <c r="E157" s="1025">
        <f t="shared" si="15"/>
        <v>74.239999999999995</v>
      </c>
      <c r="F157" s="1042">
        <v>336</v>
      </c>
      <c r="G157" s="1042">
        <v>298</v>
      </c>
      <c r="H157" s="1025">
        <f t="shared" si="16"/>
        <v>88.69047619047619</v>
      </c>
      <c r="I157" s="1017">
        <f t="shared" si="17"/>
        <v>961</v>
      </c>
      <c r="J157" s="1017">
        <f t="shared" si="17"/>
        <v>762</v>
      </c>
      <c r="K157" s="1034">
        <f t="shared" si="18"/>
        <v>79.292403746097818</v>
      </c>
    </row>
    <row r="158" spans="1:11" s="1083" customFormat="1" ht="18.75" customHeight="1">
      <c r="A158" s="1095" t="s">
        <v>1712</v>
      </c>
      <c r="B158" s="1023" t="s">
        <v>1713</v>
      </c>
      <c r="C158" s="1103">
        <v>698</v>
      </c>
      <c r="D158" s="1103">
        <v>506</v>
      </c>
      <c r="E158" s="1025">
        <f t="shared" si="15"/>
        <v>72.492836676217763</v>
      </c>
      <c r="F158" s="1042">
        <v>280</v>
      </c>
      <c r="G158" s="1042">
        <v>294</v>
      </c>
      <c r="H158" s="1025">
        <f t="shared" si="16"/>
        <v>105</v>
      </c>
      <c r="I158" s="1017">
        <f t="shared" si="17"/>
        <v>978</v>
      </c>
      <c r="J158" s="1017">
        <f t="shared" si="17"/>
        <v>800</v>
      </c>
      <c r="K158" s="1034">
        <f t="shared" si="18"/>
        <v>81.799591002044991</v>
      </c>
    </row>
    <row r="159" spans="1:11" s="1083" customFormat="1" ht="25.5">
      <c r="A159" s="1095" t="s">
        <v>1714</v>
      </c>
      <c r="B159" s="1023" t="s">
        <v>1715</v>
      </c>
      <c r="C159" s="1042">
        <v>819</v>
      </c>
      <c r="D159" s="1042">
        <v>582</v>
      </c>
      <c r="E159" s="1025">
        <f t="shared" si="15"/>
        <v>71.062271062271066</v>
      </c>
      <c r="F159" s="1042">
        <v>306</v>
      </c>
      <c r="G159" s="1042">
        <v>316</v>
      </c>
      <c r="H159" s="1025">
        <f t="shared" si="16"/>
        <v>103.26797385620917</v>
      </c>
      <c r="I159" s="1017">
        <f t="shared" si="17"/>
        <v>1125</v>
      </c>
      <c r="J159" s="1017">
        <f t="shared" si="17"/>
        <v>898</v>
      </c>
      <c r="K159" s="1034">
        <f t="shared" si="18"/>
        <v>79.822222222222223</v>
      </c>
    </row>
    <row r="160" spans="1:11" s="1083" customFormat="1" ht="24" customHeight="1">
      <c r="A160" s="1098" t="s">
        <v>3542</v>
      </c>
      <c r="B160" s="1011" t="s">
        <v>3543</v>
      </c>
      <c r="C160" s="1042">
        <v>22</v>
      </c>
      <c r="D160" s="1042">
        <v>23</v>
      </c>
      <c r="E160" s="1025">
        <f t="shared" si="15"/>
        <v>104.54545454545455</v>
      </c>
      <c r="F160" s="1042"/>
      <c r="G160" s="1042"/>
      <c r="H160" s="1025" t="e">
        <f t="shared" si="16"/>
        <v>#DIV/0!</v>
      </c>
      <c r="I160" s="1017">
        <f t="shared" si="17"/>
        <v>22</v>
      </c>
      <c r="J160" s="1017">
        <f t="shared" si="17"/>
        <v>23</v>
      </c>
      <c r="K160" s="1034">
        <f t="shared" si="18"/>
        <v>104.54545454545455</v>
      </c>
    </row>
    <row r="161" spans="1:14" s="1083" customFormat="1" ht="22.5" customHeight="1">
      <c r="A161" s="1098" t="s">
        <v>1623</v>
      </c>
      <c r="B161" s="1011" t="s">
        <v>3423</v>
      </c>
      <c r="C161" s="1042"/>
      <c r="D161" s="1042"/>
      <c r="E161" s="1025" t="e">
        <f t="shared" si="15"/>
        <v>#DIV/0!</v>
      </c>
      <c r="F161" s="1042"/>
      <c r="G161" s="1042"/>
      <c r="H161" s="1025" t="e">
        <f t="shared" si="16"/>
        <v>#DIV/0!</v>
      </c>
      <c r="I161" s="1017">
        <f t="shared" si="17"/>
        <v>0</v>
      </c>
      <c r="J161" s="1017">
        <f t="shared" si="17"/>
        <v>0</v>
      </c>
      <c r="K161" s="1034" t="e">
        <f t="shared" si="18"/>
        <v>#DIV/0!</v>
      </c>
    </row>
    <row r="162" spans="1:14" s="1083" customFormat="1" ht="24" customHeight="1">
      <c r="A162" s="1098" t="s">
        <v>2076</v>
      </c>
      <c r="B162" s="1099" t="s">
        <v>2077</v>
      </c>
      <c r="C162" s="1042"/>
      <c r="D162" s="1042">
        <v>13330</v>
      </c>
      <c r="E162" s="1025" t="e">
        <f t="shared" si="15"/>
        <v>#DIV/0!</v>
      </c>
      <c r="F162" s="1042"/>
      <c r="G162" s="1042">
        <v>11039</v>
      </c>
      <c r="H162" s="1025" t="e">
        <f t="shared" si="16"/>
        <v>#DIV/0!</v>
      </c>
      <c r="I162" s="1017">
        <f t="shared" si="17"/>
        <v>0</v>
      </c>
      <c r="J162" s="1017">
        <f t="shared" si="17"/>
        <v>24369</v>
      </c>
      <c r="K162" s="1034" t="e">
        <f t="shared" si="18"/>
        <v>#DIV/0!</v>
      </c>
    </row>
    <row r="163" spans="1:14" s="1083" customFormat="1" ht="26.25" customHeight="1">
      <c r="A163" s="1098"/>
      <c r="B163" s="1099"/>
      <c r="C163" s="1042"/>
      <c r="D163" s="1042"/>
      <c r="E163" s="1025" t="e">
        <f t="shared" si="15"/>
        <v>#DIV/0!</v>
      </c>
      <c r="F163" s="1042"/>
      <c r="G163" s="1042"/>
      <c r="H163" s="1025" t="e">
        <f t="shared" si="16"/>
        <v>#DIV/0!</v>
      </c>
      <c r="I163" s="1017">
        <f t="shared" si="17"/>
        <v>0</v>
      </c>
      <c r="J163" s="1017">
        <f t="shared" si="17"/>
        <v>0</v>
      </c>
      <c r="K163" s="1034" t="e">
        <f t="shared" si="18"/>
        <v>#DIV/0!</v>
      </c>
      <c r="N163" s="1104"/>
    </row>
    <row r="164" spans="1:14" s="1106" customFormat="1" ht="12.75">
      <c r="A164" s="1105" t="s">
        <v>2258</v>
      </c>
      <c r="B164" s="1011"/>
      <c r="C164" s="1042"/>
      <c r="D164" s="1042"/>
      <c r="E164" s="1025" t="e">
        <f t="shared" si="15"/>
        <v>#DIV/0!</v>
      </c>
      <c r="F164" s="1042"/>
      <c r="G164" s="1042"/>
      <c r="H164" s="1025" t="e">
        <f t="shared" si="16"/>
        <v>#DIV/0!</v>
      </c>
      <c r="I164" s="1017">
        <f t="shared" si="17"/>
        <v>0</v>
      </c>
      <c r="J164" s="1017">
        <f t="shared" si="17"/>
        <v>0</v>
      </c>
      <c r="K164" s="1034" t="e">
        <f t="shared" si="18"/>
        <v>#DIV/0!</v>
      </c>
    </row>
    <row r="165" spans="1:14" s="1106" customFormat="1" ht="12.75">
      <c r="A165" s="1105" t="s">
        <v>3420</v>
      </c>
      <c r="B165" s="1011"/>
      <c r="C165" s="1042"/>
      <c r="D165" s="1042"/>
      <c r="E165" s="1025" t="e">
        <f t="shared" si="15"/>
        <v>#DIV/0!</v>
      </c>
      <c r="F165" s="1042"/>
      <c r="G165" s="1042"/>
      <c r="H165" s="1025" t="e">
        <f t="shared" si="16"/>
        <v>#DIV/0!</v>
      </c>
      <c r="I165" s="1017">
        <f t="shared" si="17"/>
        <v>0</v>
      </c>
      <c r="J165" s="1017">
        <f t="shared" si="17"/>
        <v>0</v>
      </c>
      <c r="K165" s="1034" t="e">
        <f t="shared" si="18"/>
        <v>#DIV/0!</v>
      </c>
    </row>
    <row r="166" spans="1:14" s="1106" customFormat="1" ht="21" customHeight="1">
      <c r="A166" s="1105" t="s">
        <v>4649</v>
      </c>
      <c r="B166" s="1011"/>
      <c r="C166" s="1042"/>
      <c r="D166" s="1042"/>
      <c r="E166" s="1025" t="e">
        <f t="shared" si="15"/>
        <v>#DIV/0!</v>
      </c>
      <c r="F166" s="1042"/>
      <c r="G166" s="1042"/>
      <c r="H166" s="1025" t="e">
        <f t="shared" si="16"/>
        <v>#DIV/0!</v>
      </c>
      <c r="I166" s="1017">
        <f t="shared" si="17"/>
        <v>0</v>
      </c>
      <c r="J166" s="1017">
        <f t="shared" si="17"/>
        <v>0</v>
      </c>
      <c r="K166" s="1034" t="e">
        <f t="shared" si="18"/>
        <v>#DIV/0!</v>
      </c>
    </row>
    <row r="167" spans="1:14" s="1106" customFormat="1" ht="12.75">
      <c r="A167" s="1105"/>
      <c r="B167" s="1011"/>
      <c r="C167" s="1042"/>
      <c r="D167" s="1042"/>
      <c r="E167" s="1025" t="e">
        <f t="shared" si="15"/>
        <v>#DIV/0!</v>
      </c>
      <c r="F167" s="1042"/>
      <c r="G167" s="1042"/>
      <c r="H167" s="1025" t="e">
        <f t="shared" si="16"/>
        <v>#DIV/0!</v>
      </c>
      <c r="I167" s="1017">
        <f t="shared" si="17"/>
        <v>0</v>
      </c>
      <c r="J167" s="1017">
        <f t="shared" si="17"/>
        <v>0</v>
      </c>
      <c r="K167" s="1034" t="e">
        <f t="shared" si="18"/>
        <v>#DIV/0!</v>
      </c>
    </row>
    <row r="168" spans="1:14" s="1083" customFormat="1" ht="12.75" customHeight="1">
      <c r="A168" s="1107" t="s">
        <v>2258</v>
      </c>
      <c r="B168" s="1102"/>
      <c r="C168" s="1108"/>
      <c r="D168" s="1108"/>
      <c r="E168" s="1025" t="e">
        <f t="shared" si="15"/>
        <v>#DIV/0!</v>
      </c>
      <c r="F168" s="1108"/>
      <c r="G168" s="1108"/>
      <c r="H168" s="1025" t="e">
        <f t="shared" si="16"/>
        <v>#DIV/0!</v>
      </c>
      <c r="I168" s="1017">
        <f t="shared" si="17"/>
        <v>0</v>
      </c>
      <c r="J168" s="1017">
        <f t="shared" si="17"/>
        <v>0</v>
      </c>
      <c r="K168" s="1034" t="e">
        <f t="shared" si="18"/>
        <v>#DIV/0!</v>
      </c>
    </row>
    <row r="169" spans="1:14" s="1083" customFormat="1" ht="12.75">
      <c r="A169" s="1109" t="s">
        <v>3420</v>
      </c>
      <c r="B169" s="1045"/>
      <c r="C169" s="1042"/>
      <c r="D169" s="1042"/>
      <c r="E169" s="1025" t="e">
        <f t="shared" si="15"/>
        <v>#DIV/0!</v>
      </c>
      <c r="F169" s="1042"/>
      <c r="G169" s="1042"/>
      <c r="H169" s="1025" t="e">
        <f t="shared" si="16"/>
        <v>#DIV/0!</v>
      </c>
      <c r="I169" s="1017">
        <f t="shared" si="17"/>
        <v>0</v>
      </c>
      <c r="J169" s="1017">
        <f t="shared" si="17"/>
        <v>0</v>
      </c>
      <c r="K169" s="1034" t="e">
        <f t="shared" si="18"/>
        <v>#DIV/0!</v>
      </c>
    </row>
    <row r="170" spans="1:14" s="1083" customFormat="1" ht="12.75">
      <c r="A170" s="1110" t="s">
        <v>4650</v>
      </c>
      <c r="B170" s="1056"/>
      <c r="C170" s="1042"/>
      <c r="D170" s="1042"/>
      <c r="E170" s="1025" t="e">
        <f t="shared" si="15"/>
        <v>#DIV/0!</v>
      </c>
      <c r="F170" s="1042"/>
      <c r="G170" s="1042"/>
      <c r="H170" s="1025" t="e">
        <f t="shared" si="16"/>
        <v>#DIV/0!</v>
      </c>
      <c r="I170" s="1017">
        <f t="shared" si="17"/>
        <v>0</v>
      </c>
      <c r="J170" s="1017">
        <f t="shared" si="17"/>
        <v>0</v>
      </c>
      <c r="K170" s="1034" t="e">
        <f t="shared" si="18"/>
        <v>#DIV/0!</v>
      </c>
    </row>
    <row r="171" spans="1:14" s="1083" customFormat="1" ht="23.25" customHeight="1">
      <c r="A171" s="1111" t="s">
        <v>4651</v>
      </c>
      <c r="B171" s="1099" t="s">
        <v>4652</v>
      </c>
      <c r="C171" s="1042"/>
      <c r="D171" s="1042"/>
      <c r="E171" s="1025" t="e">
        <f t="shared" si="15"/>
        <v>#DIV/0!</v>
      </c>
      <c r="F171" s="1042"/>
      <c r="G171" s="1042"/>
      <c r="H171" s="1025" t="e">
        <f t="shared" si="16"/>
        <v>#DIV/0!</v>
      </c>
      <c r="I171" s="1017">
        <f t="shared" si="17"/>
        <v>0</v>
      </c>
      <c r="J171" s="1017">
        <f t="shared" si="17"/>
        <v>0</v>
      </c>
      <c r="K171" s="1034" t="e">
        <f t="shared" si="18"/>
        <v>#DIV/0!</v>
      </c>
    </row>
    <row r="172" spans="1:14" s="1083" customFormat="1" ht="9.75" customHeight="1">
      <c r="A172" s="1111" t="s">
        <v>4653</v>
      </c>
      <c r="B172" s="1099" t="s">
        <v>4654</v>
      </c>
      <c r="C172" s="1108"/>
      <c r="D172" s="1108"/>
      <c r="E172" s="1025" t="e">
        <f t="shared" si="15"/>
        <v>#DIV/0!</v>
      </c>
      <c r="F172" s="1108"/>
      <c r="G172" s="1108"/>
      <c r="H172" s="1025" t="e">
        <f t="shared" si="16"/>
        <v>#DIV/0!</v>
      </c>
      <c r="I172" s="1017">
        <f t="shared" ref="I172:J203" si="19">C172+F172</f>
        <v>0</v>
      </c>
      <c r="J172" s="1017">
        <f t="shared" si="19"/>
        <v>0</v>
      </c>
      <c r="K172" s="1034" t="e">
        <f t="shared" si="18"/>
        <v>#DIV/0!</v>
      </c>
    </row>
    <row r="173" spans="1:14" s="1083" customFormat="1" ht="9" customHeight="1">
      <c r="A173" s="1111" t="s">
        <v>4655</v>
      </c>
      <c r="B173" s="1099" t="s">
        <v>4656</v>
      </c>
      <c r="C173" s="1108"/>
      <c r="D173" s="1108"/>
      <c r="E173" s="1025" t="e">
        <f t="shared" si="15"/>
        <v>#DIV/0!</v>
      </c>
      <c r="F173" s="1108"/>
      <c r="G173" s="1108"/>
      <c r="H173" s="1025" t="e">
        <f t="shared" si="16"/>
        <v>#DIV/0!</v>
      </c>
      <c r="I173" s="1017">
        <f t="shared" si="19"/>
        <v>0</v>
      </c>
      <c r="J173" s="1017">
        <f t="shared" si="19"/>
        <v>0</v>
      </c>
      <c r="K173" s="1034" t="e">
        <f t="shared" si="18"/>
        <v>#DIV/0!</v>
      </c>
    </row>
    <row r="174" spans="1:14" s="1083" customFormat="1" ht="12.75" customHeight="1">
      <c r="A174" s="1111" t="s">
        <v>4657</v>
      </c>
      <c r="B174" s="1099" t="s">
        <v>4658</v>
      </c>
      <c r="C174" s="1108"/>
      <c r="D174" s="1108"/>
      <c r="E174" s="1025" t="e">
        <f t="shared" si="15"/>
        <v>#DIV/0!</v>
      </c>
      <c r="F174" s="1108"/>
      <c r="G174" s="1108"/>
      <c r="H174" s="1025" t="e">
        <f t="shared" si="16"/>
        <v>#DIV/0!</v>
      </c>
      <c r="I174" s="1017">
        <f t="shared" si="19"/>
        <v>0</v>
      </c>
      <c r="J174" s="1017">
        <f t="shared" si="19"/>
        <v>0</v>
      </c>
      <c r="K174" s="1034" t="e">
        <f t="shared" si="18"/>
        <v>#DIV/0!</v>
      </c>
    </row>
    <row r="175" spans="1:14" s="1083" customFormat="1" ht="12.75" hidden="1" customHeight="1">
      <c r="A175" s="1111" t="s">
        <v>4659</v>
      </c>
      <c r="B175" s="1099" t="s">
        <v>4660</v>
      </c>
      <c r="C175" s="1108"/>
      <c r="D175" s="1108"/>
      <c r="E175" s="1025" t="e">
        <f t="shared" si="15"/>
        <v>#DIV/0!</v>
      </c>
      <c r="F175" s="1108"/>
      <c r="G175" s="1108"/>
      <c r="H175" s="1025" t="e">
        <f t="shared" si="16"/>
        <v>#DIV/0!</v>
      </c>
      <c r="I175" s="1017">
        <f t="shared" si="19"/>
        <v>0</v>
      </c>
      <c r="J175" s="1017">
        <f t="shared" si="19"/>
        <v>0</v>
      </c>
      <c r="K175" s="1034" t="e">
        <f t="shared" si="18"/>
        <v>#DIV/0!</v>
      </c>
    </row>
    <row r="176" spans="1:14" s="1083" customFormat="1" ht="12.75">
      <c r="A176" s="1107" t="s">
        <v>2258</v>
      </c>
      <c r="B176" s="1102"/>
      <c r="C176" s="1108"/>
      <c r="D176" s="1108"/>
      <c r="E176" s="1025" t="e">
        <f t="shared" si="15"/>
        <v>#DIV/0!</v>
      </c>
      <c r="F176" s="1108"/>
      <c r="G176" s="1108"/>
      <c r="H176" s="1025" t="e">
        <f t="shared" si="16"/>
        <v>#DIV/0!</v>
      </c>
      <c r="I176" s="1017">
        <f t="shared" si="19"/>
        <v>0</v>
      </c>
      <c r="J176" s="1017">
        <f t="shared" si="19"/>
        <v>0</v>
      </c>
      <c r="K176" s="1034" t="e">
        <f t="shared" si="18"/>
        <v>#DIV/0!</v>
      </c>
    </row>
    <row r="177" spans="1:11" s="1083" customFormat="1" ht="12.75">
      <c r="A177" s="1109" t="s">
        <v>3420</v>
      </c>
      <c r="B177" s="1011"/>
      <c r="C177" s="1042"/>
      <c r="D177" s="1042"/>
      <c r="E177" s="1025" t="e">
        <f t="shared" si="15"/>
        <v>#DIV/0!</v>
      </c>
      <c r="F177" s="1042"/>
      <c r="G177" s="1042"/>
      <c r="H177" s="1025" t="e">
        <f t="shared" si="16"/>
        <v>#DIV/0!</v>
      </c>
      <c r="I177" s="1017">
        <f t="shared" si="19"/>
        <v>0</v>
      </c>
      <c r="J177" s="1017">
        <f t="shared" si="19"/>
        <v>0</v>
      </c>
      <c r="K177" s="1034" t="e">
        <f t="shared" si="18"/>
        <v>#DIV/0!</v>
      </c>
    </row>
    <row r="178" spans="1:11" s="1083" customFormat="1" ht="30" customHeight="1">
      <c r="A178" s="1112" t="s">
        <v>4661</v>
      </c>
      <c r="B178" s="1056"/>
      <c r="C178" s="1042"/>
      <c r="D178" s="1042"/>
      <c r="E178" s="1025" t="e">
        <f t="shared" si="15"/>
        <v>#DIV/0!</v>
      </c>
      <c r="F178" s="1042"/>
      <c r="G178" s="1042"/>
      <c r="H178" s="1025" t="e">
        <f t="shared" si="16"/>
        <v>#DIV/0!</v>
      </c>
      <c r="I178" s="1017">
        <f t="shared" si="19"/>
        <v>0</v>
      </c>
      <c r="J178" s="1017">
        <f t="shared" si="19"/>
        <v>0</v>
      </c>
      <c r="K178" s="1034" t="e">
        <f t="shared" si="18"/>
        <v>#DIV/0!</v>
      </c>
    </row>
    <row r="179" spans="1:11" s="1083" customFormat="1" ht="10.5" customHeight="1">
      <c r="A179" s="1111" t="s">
        <v>4662</v>
      </c>
      <c r="B179" s="1099" t="s">
        <v>4663</v>
      </c>
      <c r="C179" s="1108"/>
      <c r="D179" s="1108"/>
      <c r="E179" s="1025" t="e">
        <f t="shared" si="15"/>
        <v>#DIV/0!</v>
      </c>
      <c r="F179" s="1108"/>
      <c r="G179" s="1108"/>
      <c r="H179" s="1025" t="e">
        <f t="shared" si="16"/>
        <v>#DIV/0!</v>
      </c>
      <c r="I179" s="1017">
        <f t="shared" si="19"/>
        <v>0</v>
      </c>
      <c r="J179" s="1017">
        <f t="shared" si="19"/>
        <v>0</v>
      </c>
      <c r="K179" s="1034" t="e">
        <f t="shared" si="18"/>
        <v>#DIV/0!</v>
      </c>
    </row>
    <row r="180" spans="1:11" s="1083" customFormat="1" ht="12" customHeight="1">
      <c r="A180" s="1111" t="s">
        <v>4664</v>
      </c>
      <c r="B180" s="1099" t="s">
        <v>4665</v>
      </c>
      <c r="C180" s="1108"/>
      <c r="D180" s="1108"/>
      <c r="E180" s="1025" t="e">
        <f t="shared" si="15"/>
        <v>#DIV/0!</v>
      </c>
      <c r="F180" s="1108"/>
      <c r="G180" s="1108"/>
      <c r="H180" s="1025" t="e">
        <f t="shared" si="16"/>
        <v>#DIV/0!</v>
      </c>
      <c r="I180" s="1017">
        <f t="shared" si="19"/>
        <v>0</v>
      </c>
      <c r="J180" s="1017">
        <f t="shared" si="19"/>
        <v>0</v>
      </c>
      <c r="K180" s="1034" t="e">
        <f t="shared" si="18"/>
        <v>#DIV/0!</v>
      </c>
    </row>
    <row r="181" spans="1:11" s="1083" customFormat="1" ht="10.5" customHeight="1">
      <c r="A181" s="1111" t="s">
        <v>4666</v>
      </c>
      <c r="B181" s="1099" t="s">
        <v>4667</v>
      </c>
      <c r="C181" s="1108"/>
      <c r="D181" s="1108"/>
      <c r="E181" s="1025" t="e">
        <f t="shared" si="15"/>
        <v>#DIV/0!</v>
      </c>
      <c r="F181" s="1108"/>
      <c r="G181" s="1108"/>
      <c r="H181" s="1025" t="e">
        <f t="shared" si="16"/>
        <v>#DIV/0!</v>
      </c>
      <c r="I181" s="1017">
        <f t="shared" si="19"/>
        <v>0</v>
      </c>
      <c r="J181" s="1017">
        <f t="shared" si="19"/>
        <v>0</v>
      </c>
      <c r="K181" s="1034" t="e">
        <f t="shared" si="18"/>
        <v>#DIV/0!</v>
      </c>
    </row>
    <row r="182" spans="1:11" s="1083" customFormat="1" ht="38.25">
      <c r="A182" s="1111" t="s">
        <v>4668</v>
      </c>
      <c r="B182" s="1099" t="s">
        <v>4669</v>
      </c>
      <c r="C182" s="1108"/>
      <c r="D182" s="1108"/>
      <c r="E182" s="1025" t="e">
        <f t="shared" si="15"/>
        <v>#DIV/0!</v>
      </c>
      <c r="F182" s="1108"/>
      <c r="G182" s="1108"/>
      <c r="H182" s="1025" t="e">
        <f t="shared" si="16"/>
        <v>#DIV/0!</v>
      </c>
      <c r="I182" s="1017">
        <f t="shared" si="19"/>
        <v>0</v>
      </c>
      <c r="J182" s="1017">
        <f t="shared" si="19"/>
        <v>0</v>
      </c>
      <c r="K182" s="1034" t="e">
        <f t="shared" si="18"/>
        <v>#DIV/0!</v>
      </c>
    </row>
    <row r="183" spans="1:11" s="1083" customFormat="1" ht="12.75">
      <c r="A183" s="1111" t="s">
        <v>4670</v>
      </c>
      <c r="B183" s="1011" t="s">
        <v>4671</v>
      </c>
      <c r="C183" s="1108"/>
      <c r="D183" s="1108"/>
      <c r="E183" s="1025" t="e">
        <f t="shared" si="15"/>
        <v>#DIV/0!</v>
      </c>
      <c r="F183" s="1108"/>
      <c r="G183" s="1108"/>
      <c r="H183" s="1025" t="e">
        <f t="shared" si="16"/>
        <v>#DIV/0!</v>
      </c>
      <c r="I183" s="1017">
        <f t="shared" si="19"/>
        <v>0</v>
      </c>
      <c r="J183" s="1017">
        <f t="shared" si="19"/>
        <v>0</v>
      </c>
      <c r="K183" s="1034" t="e">
        <f t="shared" si="18"/>
        <v>#DIV/0!</v>
      </c>
    </row>
    <row r="184" spans="1:11" s="1083" customFormat="1" ht="13.5" customHeight="1">
      <c r="A184" s="1111" t="s">
        <v>4672</v>
      </c>
      <c r="B184" s="1099" t="s">
        <v>4673</v>
      </c>
      <c r="C184" s="1108"/>
      <c r="D184" s="1108"/>
      <c r="E184" s="1025" t="e">
        <f t="shared" si="15"/>
        <v>#DIV/0!</v>
      </c>
      <c r="F184" s="1108"/>
      <c r="G184" s="1108"/>
      <c r="H184" s="1025" t="e">
        <f t="shared" si="16"/>
        <v>#DIV/0!</v>
      </c>
      <c r="I184" s="1017">
        <f t="shared" si="19"/>
        <v>0</v>
      </c>
      <c r="J184" s="1017">
        <f t="shared" si="19"/>
        <v>0</v>
      </c>
      <c r="K184" s="1034" t="e">
        <f t="shared" si="18"/>
        <v>#DIV/0!</v>
      </c>
    </row>
    <row r="185" spans="1:11" s="1083" customFormat="1" ht="22.5" customHeight="1">
      <c r="A185" s="1111" t="s">
        <v>4674</v>
      </c>
      <c r="B185" s="1099" t="s">
        <v>4675</v>
      </c>
      <c r="C185" s="1108"/>
      <c r="D185" s="1108"/>
      <c r="E185" s="1025" t="e">
        <f t="shared" si="15"/>
        <v>#DIV/0!</v>
      </c>
      <c r="F185" s="1108"/>
      <c r="G185" s="1108"/>
      <c r="H185" s="1025" t="e">
        <f t="shared" si="16"/>
        <v>#DIV/0!</v>
      </c>
      <c r="I185" s="1017">
        <f t="shared" si="19"/>
        <v>0</v>
      </c>
      <c r="J185" s="1017">
        <f t="shared" si="19"/>
        <v>0</v>
      </c>
      <c r="K185" s="1034" t="e">
        <f t="shared" si="18"/>
        <v>#DIV/0!</v>
      </c>
    </row>
    <row r="186" spans="1:11" s="1083" customFormat="1" ht="17.25" customHeight="1">
      <c r="A186" s="1111" t="s">
        <v>4676</v>
      </c>
      <c r="B186" s="1099" t="s">
        <v>4677</v>
      </c>
      <c r="C186" s="1108"/>
      <c r="D186" s="1108"/>
      <c r="E186" s="1025" t="e">
        <f t="shared" si="15"/>
        <v>#DIV/0!</v>
      </c>
      <c r="F186" s="1108"/>
      <c r="G186" s="1108"/>
      <c r="H186" s="1025" t="e">
        <f t="shared" si="16"/>
        <v>#DIV/0!</v>
      </c>
      <c r="I186" s="1017">
        <f t="shared" si="19"/>
        <v>0</v>
      </c>
      <c r="J186" s="1017">
        <f t="shared" si="19"/>
        <v>0</v>
      </c>
      <c r="K186" s="1034" t="e">
        <f t="shared" si="18"/>
        <v>#DIV/0!</v>
      </c>
    </row>
    <row r="187" spans="1:11" s="1083" customFormat="1" ht="15.95" customHeight="1">
      <c r="A187" s="1111" t="s">
        <v>4678</v>
      </c>
      <c r="B187" s="1099" t="s">
        <v>4679</v>
      </c>
      <c r="C187" s="1108"/>
      <c r="D187" s="1108"/>
      <c r="E187" s="1025" t="e">
        <f t="shared" si="15"/>
        <v>#DIV/0!</v>
      </c>
      <c r="F187" s="1108"/>
      <c r="G187" s="1108"/>
      <c r="H187" s="1025" t="e">
        <f t="shared" si="16"/>
        <v>#DIV/0!</v>
      </c>
      <c r="I187" s="1017">
        <f t="shared" si="19"/>
        <v>0</v>
      </c>
      <c r="J187" s="1017">
        <f t="shared" si="19"/>
        <v>0</v>
      </c>
      <c r="K187" s="1034" t="e">
        <f t="shared" si="18"/>
        <v>#DIV/0!</v>
      </c>
    </row>
    <row r="188" spans="1:11" s="1083" customFormat="1" ht="15.95" customHeight="1">
      <c r="A188" s="1107" t="s">
        <v>2258</v>
      </c>
      <c r="B188" s="1011"/>
      <c r="C188" s="1108"/>
      <c r="D188" s="1108"/>
      <c r="E188" s="1025" t="e">
        <f t="shared" si="15"/>
        <v>#DIV/0!</v>
      </c>
      <c r="F188" s="1108"/>
      <c r="G188" s="1108"/>
      <c r="H188" s="1025" t="e">
        <f t="shared" si="16"/>
        <v>#DIV/0!</v>
      </c>
      <c r="I188" s="1017">
        <f t="shared" si="19"/>
        <v>0</v>
      </c>
      <c r="J188" s="1017">
        <f t="shared" si="19"/>
        <v>0</v>
      </c>
      <c r="K188" s="1034" t="e">
        <f t="shared" si="18"/>
        <v>#DIV/0!</v>
      </c>
    </row>
    <row r="189" spans="1:11" s="1083" customFormat="1" ht="15.95" customHeight="1">
      <c r="A189" s="1109" t="s">
        <v>3420</v>
      </c>
      <c r="B189" s="1045"/>
      <c r="C189" s="1042"/>
      <c r="D189" s="1042"/>
      <c r="E189" s="1025" t="e">
        <f t="shared" si="15"/>
        <v>#DIV/0!</v>
      </c>
      <c r="F189" s="1042"/>
      <c r="G189" s="1042"/>
      <c r="H189" s="1025" t="e">
        <f t="shared" si="16"/>
        <v>#DIV/0!</v>
      </c>
      <c r="I189" s="1017">
        <f t="shared" si="19"/>
        <v>0</v>
      </c>
      <c r="J189" s="1017">
        <f t="shared" si="19"/>
        <v>0</v>
      </c>
      <c r="K189" s="1034" t="e">
        <f t="shared" si="18"/>
        <v>#DIV/0!</v>
      </c>
    </row>
    <row r="190" spans="1:11" s="1083" customFormat="1" ht="15.95" customHeight="1">
      <c r="A190" s="1109" t="s">
        <v>4680</v>
      </c>
      <c r="B190" s="1045"/>
      <c r="C190" s="1042"/>
      <c r="D190" s="1042"/>
      <c r="E190" s="1025" t="e">
        <f t="shared" si="15"/>
        <v>#DIV/0!</v>
      </c>
      <c r="F190" s="1042"/>
      <c r="G190" s="1042"/>
      <c r="H190" s="1025" t="e">
        <f t="shared" si="16"/>
        <v>#DIV/0!</v>
      </c>
      <c r="I190" s="1017">
        <f t="shared" si="19"/>
        <v>0</v>
      </c>
      <c r="J190" s="1017">
        <f t="shared" si="19"/>
        <v>0</v>
      </c>
      <c r="K190" s="1034" t="e">
        <f t="shared" si="18"/>
        <v>#DIV/0!</v>
      </c>
    </row>
    <row r="191" spans="1:11" s="1083" customFormat="1" ht="15.95" customHeight="1">
      <c r="A191" s="1113"/>
      <c r="B191" s="1011"/>
      <c r="C191" s="1042"/>
      <c r="D191" s="1042"/>
      <c r="E191" s="1025" t="e">
        <f t="shared" si="15"/>
        <v>#DIV/0!</v>
      </c>
      <c r="F191" s="1042"/>
      <c r="G191" s="1042"/>
      <c r="H191" s="1025" t="e">
        <f t="shared" si="16"/>
        <v>#DIV/0!</v>
      </c>
      <c r="I191" s="1017">
        <f t="shared" si="19"/>
        <v>0</v>
      </c>
      <c r="J191" s="1017">
        <f t="shared" si="19"/>
        <v>0</v>
      </c>
      <c r="K191" s="1034" t="e">
        <f t="shared" si="18"/>
        <v>#DIV/0!</v>
      </c>
    </row>
    <row r="192" spans="1:11" s="1083" customFormat="1" ht="15.95" customHeight="1">
      <c r="A192" s="1113"/>
      <c r="B192" s="1011"/>
      <c r="C192" s="1042"/>
      <c r="D192" s="1042"/>
      <c r="E192" s="1025" t="e">
        <f t="shared" si="15"/>
        <v>#DIV/0!</v>
      </c>
      <c r="F192" s="1042"/>
      <c r="G192" s="1042"/>
      <c r="H192" s="1025" t="e">
        <f t="shared" si="16"/>
        <v>#DIV/0!</v>
      </c>
      <c r="I192" s="1017">
        <f t="shared" si="19"/>
        <v>0</v>
      </c>
      <c r="J192" s="1017">
        <f t="shared" si="19"/>
        <v>0</v>
      </c>
      <c r="K192" s="1034" t="e">
        <f t="shared" si="18"/>
        <v>#DIV/0!</v>
      </c>
    </row>
    <row r="193" spans="1:14" s="1083" customFormat="1" ht="15.95" customHeight="1">
      <c r="A193" s="1113"/>
      <c r="B193" s="1011"/>
      <c r="C193" s="1042"/>
      <c r="D193" s="1042"/>
      <c r="E193" s="1025" t="e">
        <f t="shared" si="15"/>
        <v>#DIV/0!</v>
      </c>
      <c r="F193" s="1042"/>
      <c r="G193" s="1042"/>
      <c r="H193" s="1025" t="e">
        <f t="shared" si="16"/>
        <v>#DIV/0!</v>
      </c>
      <c r="I193" s="1017">
        <f t="shared" si="19"/>
        <v>0</v>
      </c>
      <c r="J193" s="1017">
        <f t="shared" si="19"/>
        <v>0</v>
      </c>
      <c r="K193" s="1034" t="e">
        <f t="shared" si="18"/>
        <v>#DIV/0!</v>
      </c>
    </row>
    <row r="194" spans="1:14" s="1083" customFormat="1" ht="15.95" customHeight="1">
      <c r="A194" s="1113"/>
      <c r="B194" s="1011"/>
      <c r="C194" s="1042"/>
      <c r="D194" s="1042"/>
      <c r="E194" s="1025" t="e">
        <f t="shared" si="15"/>
        <v>#DIV/0!</v>
      </c>
      <c r="F194" s="1042"/>
      <c r="G194" s="1042"/>
      <c r="H194" s="1025" t="e">
        <f t="shared" si="16"/>
        <v>#DIV/0!</v>
      </c>
      <c r="I194" s="1017">
        <f t="shared" si="19"/>
        <v>0</v>
      </c>
      <c r="J194" s="1017">
        <f t="shared" si="19"/>
        <v>0</v>
      </c>
      <c r="K194" s="1034" t="e">
        <f t="shared" si="18"/>
        <v>#DIV/0!</v>
      </c>
    </row>
    <row r="195" spans="1:14" s="1083" customFormat="1" ht="15.95" customHeight="1">
      <c r="A195" s="1114" t="s">
        <v>4681</v>
      </c>
      <c r="B195" s="1102"/>
      <c r="C195" s="1108"/>
      <c r="D195" s="1108"/>
      <c r="E195" s="1025" t="e">
        <f t="shared" si="15"/>
        <v>#DIV/0!</v>
      </c>
      <c r="F195" s="1108"/>
      <c r="G195" s="1108"/>
      <c r="H195" s="1025" t="e">
        <f t="shared" si="16"/>
        <v>#DIV/0!</v>
      </c>
      <c r="I195" s="1017">
        <f t="shared" si="19"/>
        <v>0</v>
      </c>
      <c r="J195" s="1017">
        <f t="shared" si="19"/>
        <v>0</v>
      </c>
      <c r="K195" s="1034" t="e">
        <f t="shared" si="18"/>
        <v>#DIV/0!</v>
      </c>
    </row>
    <row r="196" spans="1:14" s="1083" customFormat="1" ht="15.95" customHeight="1">
      <c r="A196" s="1105" t="s">
        <v>4682</v>
      </c>
      <c r="B196" s="1011"/>
      <c r="C196" s="1042"/>
      <c r="D196" s="1042"/>
      <c r="E196" s="1025" t="e">
        <f t="shared" si="15"/>
        <v>#DIV/0!</v>
      </c>
      <c r="F196" s="1042"/>
      <c r="G196" s="1042"/>
      <c r="H196" s="1025" t="e">
        <f t="shared" si="16"/>
        <v>#DIV/0!</v>
      </c>
      <c r="I196" s="1017">
        <f t="shared" si="19"/>
        <v>0</v>
      </c>
      <c r="J196" s="1017">
        <f t="shared" si="19"/>
        <v>0</v>
      </c>
      <c r="K196" s="1034" t="e">
        <f t="shared" si="18"/>
        <v>#DIV/0!</v>
      </c>
    </row>
    <row r="197" spans="1:14" s="1083" customFormat="1" ht="15.95" customHeight="1">
      <c r="A197" s="1109" t="s">
        <v>4683</v>
      </c>
      <c r="B197" s="1045"/>
      <c r="C197" s="1042"/>
      <c r="D197" s="1042"/>
      <c r="E197" s="1025" t="e">
        <f t="shared" si="15"/>
        <v>#DIV/0!</v>
      </c>
      <c r="F197" s="1042"/>
      <c r="G197" s="1042"/>
      <c r="H197" s="1025" t="e">
        <f t="shared" si="16"/>
        <v>#DIV/0!</v>
      </c>
      <c r="I197" s="1017">
        <f t="shared" si="19"/>
        <v>0</v>
      </c>
      <c r="J197" s="1017">
        <f t="shared" si="19"/>
        <v>0</v>
      </c>
      <c r="K197" s="1034" t="e">
        <f t="shared" si="18"/>
        <v>#DIV/0!</v>
      </c>
    </row>
    <row r="198" spans="1:14" s="1083" customFormat="1" ht="15.95" customHeight="1">
      <c r="A198" s="1113"/>
      <c r="B198" s="1011"/>
      <c r="C198" s="1042"/>
      <c r="D198" s="1042"/>
      <c r="E198" s="1025" t="e">
        <f t="shared" si="15"/>
        <v>#DIV/0!</v>
      </c>
      <c r="F198" s="1042"/>
      <c r="G198" s="1042"/>
      <c r="H198" s="1025" t="e">
        <f t="shared" si="16"/>
        <v>#DIV/0!</v>
      </c>
      <c r="I198" s="1017">
        <f t="shared" si="19"/>
        <v>0</v>
      </c>
      <c r="J198" s="1017">
        <f t="shared" si="19"/>
        <v>0</v>
      </c>
      <c r="K198" s="1034" t="e">
        <f t="shared" si="18"/>
        <v>#DIV/0!</v>
      </c>
    </row>
    <row r="199" spans="1:14" s="1083" customFormat="1" ht="15.95" customHeight="1">
      <c r="A199" s="1113"/>
      <c r="B199" s="1011"/>
      <c r="C199" s="1042"/>
      <c r="D199" s="1042"/>
      <c r="E199" s="1025" t="e">
        <f t="shared" si="15"/>
        <v>#DIV/0!</v>
      </c>
      <c r="F199" s="1042"/>
      <c r="G199" s="1042"/>
      <c r="H199" s="1025" t="e">
        <f t="shared" si="16"/>
        <v>#DIV/0!</v>
      </c>
      <c r="I199" s="1017">
        <f t="shared" si="19"/>
        <v>0</v>
      </c>
      <c r="J199" s="1017">
        <f t="shared" si="19"/>
        <v>0</v>
      </c>
      <c r="K199" s="1034" t="e">
        <f t="shared" si="18"/>
        <v>#DIV/0!</v>
      </c>
    </row>
    <row r="200" spans="1:14" s="1083" customFormat="1" ht="15.95" customHeight="1" thickBot="1">
      <c r="A200" s="1113"/>
      <c r="B200" s="1011"/>
      <c r="C200" s="1115"/>
      <c r="D200" s="1115"/>
      <c r="E200" s="1116" t="e">
        <f t="shared" si="15"/>
        <v>#DIV/0!</v>
      </c>
      <c r="F200" s="1117"/>
      <c r="G200" s="1117"/>
      <c r="H200" s="1116" t="e">
        <f t="shared" si="16"/>
        <v>#DIV/0!</v>
      </c>
      <c r="I200" s="1118">
        <f t="shared" si="19"/>
        <v>0</v>
      </c>
      <c r="J200" s="1118">
        <f t="shared" si="19"/>
        <v>0</v>
      </c>
      <c r="K200" s="1034" t="e">
        <f t="shared" si="18"/>
        <v>#DIV/0!</v>
      </c>
    </row>
    <row r="201" spans="1:14" s="1083" customFormat="1" ht="15.95" customHeight="1" thickTop="1">
      <c r="A201" s="1119" t="s">
        <v>4684</v>
      </c>
      <c r="B201" s="1120"/>
      <c r="C201" s="1121">
        <f t="shared" ref="C201:D203" si="20">SUM(C8+C106)</f>
        <v>35071</v>
      </c>
      <c r="D201" s="1121">
        <f t="shared" si="20"/>
        <v>34042</v>
      </c>
      <c r="E201" s="1122">
        <f t="shared" si="15"/>
        <v>97.065951926092779</v>
      </c>
      <c r="F201" s="1123">
        <f t="shared" ref="F201:G203" si="21">SUM(F8+F106)</f>
        <v>9014</v>
      </c>
      <c r="G201" s="1123">
        <f t="shared" si="21"/>
        <v>34287</v>
      </c>
      <c r="H201" s="1124">
        <f t="shared" si="16"/>
        <v>380.37497226536499</v>
      </c>
      <c r="I201" s="1125">
        <f t="shared" si="19"/>
        <v>44085</v>
      </c>
      <c r="J201" s="1125">
        <f t="shared" si="19"/>
        <v>68329</v>
      </c>
      <c r="K201" s="1126">
        <f t="shared" si="18"/>
        <v>154.99376205058411</v>
      </c>
    </row>
    <row r="202" spans="1:14" s="1083" customFormat="1" ht="15.95" customHeight="1">
      <c r="A202" s="1127" t="s">
        <v>4685</v>
      </c>
      <c r="B202" s="1128"/>
      <c r="C202" s="1121">
        <f t="shared" si="20"/>
        <v>77762</v>
      </c>
      <c r="D202" s="1121">
        <f t="shared" si="20"/>
        <v>80275</v>
      </c>
      <c r="E202" s="1129">
        <f t="shared" si="15"/>
        <v>103.2316555644145</v>
      </c>
      <c r="F202" s="1121">
        <f t="shared" si="21"/>
        <v>49685</v>
      </c>
      <c r="G202" s="1121">
        <f t="shared" si="21"/>
        <v>83973</v>
      </c>
      <c r="H202" s="1126">
        <f t="shared" si="16"/>
        <v>169.01076783737548</v>
      </c>
      <c r="I202" s="1130">
        <f t="shared" si="19"/>
        <v>127447</v>
      </c>
      <c r="J202" s="1130">
        <f t="shared" si="19"/>
        <v>164248</v>
      </c>
      <c r="K202" s="1126">
        <f t="shared" si="18"/>
        <v>128.87553257432504</v>
      </c>
    </row>
    <row r="203" spans="1:14" s="1083" customFormat="1" ht="15.95" customHeight="1" thickBot="1">
      <c r="A203" s="1131" t="s">
        <v>4686</v>
      </c>
      <c r="B203" s="1132"/>
      <c r="C203" s="1121">
        <f t="shared" si="20"/>
        <v>319787</v>
      </c>
      <c r="D203" s="1121">
        <f t="shared" si="20"/>
        <v>395249</v>
      </c>
      <c r="E203" s="1133">
        <f t="shared" si="15"/>
        <v>123.59758214061233</v>
      </c>
      <c r="F203" s="1134">
        <f t="shared" si="21"/>
        <v>202403</v>
      </c>
      <c r="G203" s="1134">
        <f t="shared" si="21"/>
        <v>420096</v>
      </c>
      <c r="H203" s="1135">
        <f t="shared" si="16"/>
        <v>207.55423585618789</v>
      </c>
      <c r="I203" s="1136">
        <f t="shared" si="19"/>
        <v>522190</v>
      </c>
      <c r="J203" s="1136">
        <f t="shared" si="19"/>
        <v>815345</v>
      </c>
      <c r="K203" s="1135">
        <f t="shared" si="18"/>
        <v>156.13952775809571</v>
      </c>
    </row>
    <row r="204" spans="1:14" s="1139" customFormat="1" ht="15.95" customHeight="1">
      <c r="A204" s="1940" t="s">
        <v>4301</v>
      </c>
      <c r="B204" s="1941"/>
      <c r="C204" s="1941"/>
      <c r="D204" s="1941"/>
      <c r="E204" s="1942"/>
      <c r="F204" s="1942"/>
      <c r="G204" s="1942"/>
      <c r="H204" s="1942"/>
      <c r="I204" s="1942"/>
      <c r="J204" s="1943"/>
      <c r="K204" s="1137"/>
      <c r="L204" s="1137"/>
      <c r="M204" s="1138"/>
      <c r="N204" s="1137"/>
    </row>
    <row r="205" spans="1:14" s="1139" customFormat="1" ht="15.95" customHeight="1">
      <c r="A205" s="1944" t="s">
        <v>4302</v>
      </c>
      <c r="B205" s="1945"/>
      <c r="C205" s="1945"/>
      <c r="D205" s="1945"/>
      <c r="E205" s="1945"/>
      <c r="F205" s="1945"/>
      <c r="G205" s="1945"/>
      <c r="H205" s="1945"/>
      <c r="I205" s="1945"/>
      <c r="J205" s="1946"/>
      <c r="K205" s="1137"/>
      <c r="L205" s="1137"/>
      <c r="M205" s="1138"/>
      <c r="N205" s="1137"/>
    </row>
    <row r="206" spans="1:14" ht="15.95" customHeight="1">
      <c r="A206" s="1469" t="s">
        <v>172</v>
      </c>
      <c r="B206" s="1469"/>
      <c r="C206" s="1469"/>
      <c r="D206" s="1469"/>
      <c r="E206" s="1469"/>
      <c r="F206" s="1469"/>
      <c r="G206" s="1469"/>
      <c r="H206" s="1469"/>
      <c r="I206" s="1469"/>
    </row>
    <row r="207" spans="1:14" ht="15.95" customHeight="1">
      <c r="A207" s="1469" t="s">
        <v>7215</v>
      </c>
      <c r="B207" s="1469"/>
      <c r="C207" s="1469"/>
      <c r="D207" s="1469"/>
      <c r="E207" s="1469"/>
      <c r="F207" s="1469"/>
      <c r="G207" s="1469"/>
      <c r="H207" s="1469"/>
      <c r="I207" s="1469"/>
    </row>
    <row r="208" spans="1:14" ht="15.95" customHeight="1">
      <c r="A208" s="1469"/>
    </row>
    <row r="209" spans="1:9" ht="15.95" customHeight="1">
      <c r="A209" s="1469"/>
      <c r="B209" s="1469"/>
      <c r="C209" s="1469"/>
      <c r="D209" s="1469"/>
      <c r="E209" s="1469"/>
      <c r="F209" s="1469"/>
      <c r="G209" s="1469"/>
      <c r="H209" s="1469"/>
      <c r="I209" s="1469"/>
    </row>
    <row r="210" spans="1:9" ht="15.95" customHeight="1">
      <c r="A210" s="1469"/>
      <c r="B210" s="1469"/>
      <c r="C210" s="1469"/>
      <c r="D210" s="1469"/>
      <c r="E210" s="1469"/>
      <c r="F210" s="1469"/>
      <c r="G210" s="1469"/>
      <c r="H210" s="1469"/>
      <c r="I210" s="1469"/>
    </row>
    <row r="211" spans="1:9" ht="15.95" customHeight="1"/>
  </sheetData>
  <mergeCells count="8">
    <mergeCell ref="A204:J204"/>
    <mergeCell ref="A205:J205"/>
    <mergeCell ref="C2:D2"/>
    <mergeCell ref="A6:A7"/>
    <mergeCell ref="B6:B7"/>
    <mergeCell ref="C6:E6"/>
    <mergeCell ref="F6:H6"/>
    <mergeCell ref="I6:K6"/>
  </mergeCells>
  <phoneticPr fontId="94" type="noConversion"/>
  <printOptions horizontalCentered="1"/>
  <pageMargins left="0.19685039370078741" right="0.19685039370078741" top="0.39370078740157483" bottom="0.59055118110236227" header="0.39370078740157483" footer="0.51181102362204722"/>
  <pageSetup paperSize="9" scale="55" orientation="portrait" r:id="rId1"/>
  <headerFooter alignWithMargins="0">
    <oddFooter>&amp;R &amp;P</oddFooter>
  </headerFooter>
  <rowBreaks count="1" manualBreakCount="1">
    <brk id="147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M55"/>
  <sheetViews>
    <sheetView zoomScaleSheetLayoutView="100" workbookViewId="0">
      <selection activeCell="J12" sqref="J12"/>
    </sheetView>
  </sheetViews>
  <sheetFormatPr defaultRowHeight="12.75"/>
  <cols>
    <col min="1" max="1" width="12" bestFit="1" customWidth="1"/>
    <col min="2" max="2" width="32.140625" customWidth="1"/>
    <col min="4" max="4" width="10.28515625" bestFit="1" customWidth="1"/>
    <col min="5" max="5" width="9.28515625" bestFit="1" customWidth="1"/>
    <col min="6" max="6" width="10.42578125" customWidth="1"/>
    <col min="7" max="7" width="9.28515625" bestFit="1" customWidth="1"/>
    <col min="8" max="8" width="20.7109375" style="444" customWidth="1"/>
  </cols>
  <sheetData>
    <row r="1" spans="1:12" ht="15.75">
      <c r="A1" s="1678"/>
      <c r="B1" s="1679" t="s">
        <v>914</v>
      </c>
      <c r="C1" s="1680" t="s">
        <v>915</v>
      </c>
      <c r="D1" s="1681"/>
      <c r="E1" s="1295"/>
      <c r="F1" s="1682"/>
      <c r="G1" s="1295"/>
      <c r="H1" s="1683"/>
      <c r="I1" s="278"/>
      <c r="J1" s="1684"/>
      <c r="K1" s="1685"/>
      <c r="L1" s="428"/>
    </row>
    <row r="2" spans="1:12" ht="15.75">
      <c r="A2" s="1678"/>
      <c r="B2" s="1679" t="s">
        <v>916</v>
      </c>
      <c r="C2" s="1680"/>
      <c r="D2" s="1681">
        <v>6113079</v>
      </c>
      <c r="E2" s="1295"/>
      <c r="F2" s="1682"/>
      <c r="G2" s="1295"/>
      <c r="H2" s="1683"/>
      <c r="I2" s="278"/>
      <c r="J2" s="1684"/>
      <c r="K2" s="1685"/>
      <c r="L2" s="428"/>
    </row>
    <row r="3" spans="1:12" ht="15.75" customHeight="1">
      <c r="A3" s="1678"/>
      <c r="B3" s="1679"/>
      <c r="C3" s="1956" t="s">
        <v>365</v>
      </c>
      <c r="D3" s="1957"/>
      <c r="E3" s="1295"/>
      <c r="F3" s="1682"/>
      <c r="G3" s="1295"/>
      <c r="H3" s="1683"/>
      <c r="I3" s="278"/>
      <c r="J3" s="1951"/>
      <c r="K3" s="1951"/>
      <c r="L3" s="428"/>
    </row>
    <row r="4" spans="1:12" ht="15.75">
      <c r="A4" s="1678"/>
      <c r="B4" s="1679" t="s">
        <v>4303</v>
      </c>
      <c r="C4" s="1686" t="s">
        <v>908</v>
      </c>
      <c r="D4" s="1687"/>
      <c r="E4" s="1299"/>
      <c r="F4" s="1688"/>
      <c r="G4" s="1299"/>
      <c r="H4" s="1689"/>
      <c r="I4" s="278"/>
      <c r="J4" s="278"/>
      <c r="K4" s="279"/>
      <c r="L4" s="428"/>
    </row>
    <row r="5" spans="1:12" ht="15.75">
      <c r="A5" s="280"/>
      <c r="B5" s="280"/>
      <c r="C5" s="280"/>
      <c r="D5" s="280"/>
      <c r="E5" s="280"/>
      <c r="F5" s="281"/>
      <c r="G5" s="280"/>
      <c r="H5" s="282"/>
      <c r="I5" s="278"/>
      <c r="J5" s="278"/>
      <c r="K5" s="279"/>
      <c r="L5" s="428"/>
    </row>
    <row r="6" spans="1:12" ht="15">
      <c r="A6" s="1949" t="s">
        <v>694</v>
      </c>
      <c r="B6" s="1950" t="s">
        <v>695</v>
      </c>
      <c r="C6" s="1950" t="s">
        <v>4304</v>
      </c>
      <c r="D6" s="1690" t="s">
        <v>4305</v>
      </c>
      <c r="E6" s="1952" t="s">
        <v>3906</v>
      </c>
      <c r="F6" s="1953"/>
      <c r="G6" s="1953"/>
      <c r="H6" s="1954"/>
      <c r="I6" s="279"/>
      <c r="J6" s="279"/>
      <c r="K6" s="279"/>
      <c r="L6" s="428"/>
    </row>
    <row r="7" spans="1:12" ht="15" customHeight="1">
      <c r="A7" s="1949"/>
      <c r="B7" s="1950"/>
      <c r="C7" s="1950"/>
      <c r="D7" s="1691"/>
      <c r="E7" s="1955" t="s">
        <v>1383</v>
      </c>
      <c r="F7" s="1955"/>
      <c r="G7" s="1955" t="s">
        <v>375</v>
      </c>
      <c r="H7" s="1955"/>
      <c r="I7" s="283"/>
      <c r="L7" s="428"/>
    </row>
    <row r="8" spans="1:12" ht="25.5">
      <c r="A8" s="1949"/>
      <c r="B8" s="1950"/>
      <c r="C8" s="1950"/>
      <c r="D8" s="1691"/>
      <c r="E8" s="1692" t="s">
        <v>4306</v>
      </c>
      <c r="F8" s="1693" t="s">
        <v>4307</v>
      </c>
      <c r="G8" s="1692" t="s">
        <v>4306</v>
      </c>
      <c r="H8" s="1694" t="s">
        <v>4307</v>
      </c>
      <c r="I8" s="283"/>
      <c r="L8" s="429"/>
    </row>
    <row r="9" spans="1:12" ht="15">
      <c r="A9" s="1695"/>
      <c r="B9" s="1696" t="s">
        <v>4308</v>
      </c>
      <c r="C9" s="1697"/>
      <c r="D9" s="1697"/>
      <c r="E9" s="1698"/>
      <c r="F9" s="1699"/>
      <c r="G9" s="1697"/>
      <c r="H9" s="1700"/>
      <c r="I9" s="283"/>
      <c r="L9" s="428"/>
    </row>
    <row r="10" spans="1:12" ht="15">
      <c r="A10" s="1701">
        <v>540100</v>
      </c>
      <c r="B10" s="1702" t="s">
        <v>4309</v>
      </c>
      <c r="C10" s="1701" t="s">
        <v>4310</v>
      </c>
      <c r="D10" s="1703">
        <v>11.2</v>
      </c>
      <c r="E10" s="1704"/>
      <c r="F10" s="1705">
        <f>SUM(D10*E10)</f>
        <v>0</v>
      </c>
      <c r="G10" s="1704"/>
      <c r="H10" s="1706">
        <f>SUM(D10*G10)</f>
        <v>0</v>
      </c>
      <c r="I10" s="284"/>
      <c r="L10" s="428"/>
    </row>
    <row r="11" spans="1:12" ht="15">
      <c r="A11" s="1701">
        <v>540101</v>
      </c>
      <c r="B11" s="1702" t="s">
        <v>4311</v>
      </c>
      <c r="C11" s="1701" t="s">
        <v>4310</v>
      </c>
      <c r="D11" s="1703">
        <v>13.72</v>
      </c>
      <c r="E11" s="1704"/>
      <c r="F11" s="1705">
        <f t="shared" ref="F11:F16" si="0">SUM(D11*E11)</f>
        <v>0</v>
      </c>
      <c r="G11" s="1704"/>
      <c r="H11" s="1706">
        <f t="shared" ref="H11:H41" si="1">SUM(D11*G11)</f>
        <v>0</v>
      </c>
      <c r="I11" s="284"/>
      <c r="L11" s="428"/>
    </row>
    <row r="12" spans="1:12" ht="24" customHeight="1">
      <c r="A12" s="1701">
        <v>540102</v>
      </c>
      <c r="B12" s="1702" t="s">
        <v>4312</v>
      </c>
      <c r="C12" s="1701" t="s">
        <v>4310</v>
      </c>
      <c r="D12" s="1703">
        <v>17.190000000000001</v>
      </c>
      <c r="E12" s="1704"/>
      <c r="F12" s="1705">
        <f t="shared" si="0"/>
        <v>0</v>
      </c>
      <c r="G12" s="1704"/>
      <c r="H12" s="1706">
        <f t="shared" si="1"/>
        <v>0</v>
      </c>
      <c r="I12" s="284"/>
      <c r="L12" s="428"/>
    </row>
    <row r="13" spans="1:12" ht="15">
      <c r="A13" s="1701">
        <v>540103</v>
      </c>
      <c r="B13" s="1702" t="s">
        <v>4313</v>
      </c>
      <c r="C13" s="1701" t="s">
        <v>4310</v>
      </c>
      <c r="D13" s="1703">
        <v>14.17</v>
      </c>
      <c r="E13" s="1704"/>
      <c r="F13" s="1705">
        <f t="shared" si="0"/>
        <v>0</v>
      </c>
      <c r="G13" s="1704"/>
      <c r="H13" s="1706">
        <f t="shared" si="1"/>
        <v>0</v>
      </c>
      <c r="I13" s="284"/>
      <c r="L13" s="428"/>
    </row>
    <row r="14" spans="1:12" ht="25.5" customHeight="1">
      <c r="A14" s="1701">
        <v>540104</v>
      </c>
      <c r="B14" s="1702" t="s">
        <v>4314</v>
      </c>
      <c r="C14" s="1701" t="s">
        <v>4310</v>
      </c>
      <c r="D14" s="1703">
        <v>11.46</v>
      </c>
      <c r="E14" s="1704"/>
      <c r="F14" s="1705">
        <f t="shared" si="0"/>
        <v>0</v>
      </c>
      <c r="G14" s="1704"/>
      <c r="H14" s="1706">
        <f t="shared" si="1"/>
        <v>0</v>
      </c>
      <c r="I14" s="284"/>
      <c r="L14" s="428"/>
    </row>
    <row r="15" spans="1:12" ht="27" customHeight="1">
      <c r="A15" s="1701">
        <v>540105</v>
      </c>
      <c r="B15" s="1702" t="s">
        <v>4315</v>
      </c>
      <c r="C15" s="1701" t="s">
        <v>4310</v>
      </c>
      <c r="D15" s="1703">
        <v>12.08</v>
      </c>
      <c r="E15" s="1704"/>
      <c r="F15" s="1705">
        <f t="shared" si="0"/>
        <v>0</v>
      </c>
      <c r="G15" s="1704"/>
      <c r="H15" s="1706">
        <f t="shared" si="1"/>
        <v>0</v>
      </c>
      <c r="I15" s="284"/>
      <c r="L15" s="428"/>
    </row>
    <row r="16" spans="1:12" ht="29.25" customHeight="1">
      <c r="A16" s="1701">
        <v>560100</v>
      </c>
      <c r="B16" s="1702" t="s">
        <v>4316</v>
      </c>
      <c r="C16" s="1701" t="s">
        <v>4310</v>
      </c>
      <c r="D16" s="1703">
        <v>11.2</v>
      </c>
      <c r="E16" s="1704"/>
      <c r="F16" s="1705">
        <f t="shared" si="0"/>
        <v>0</v>
      </c>
      <c r="G16" s="1704"/>
      <c r="H16" s="1706">
        <f t="shared" si="1"/>
        <v>0</v>
      </c>
      <c r="I16" s="284"/>
      <c r="L16" s="428"/>
    </row>
    <row r="17" spans="1:9" s="442" customFormat="1" ht="30.75" customHeight="1">
      <c r="A17" s="1707">
        <v>2305601</v>
      </c>
      <c r="B17" s="1708" t="s">
        <v>164</v>
      </c>
      <c r="C17" s="1709" t="s">
        <v>4325</v>
      </c>
      <c r="D17" s="1710">
        <v>5889.37</v>
      </c>
      <c r="E17" s="1709">
        <v>29</v>
      </c>
      <c r="F17" s="1711">
        <f>D17*E17</f>
        <v>170791.73</v>
      </c>
      <c r="G17" s="1712">
        <v>16</v>
      </c>
      <c r="H17" s="1713">
        <f t="shared" si="1"/>
        <v>94229.92</v>
      </c>
      <c r="I17" s="441"/>
    </row>
    <row r="18" spans="1:9" ht="33" customHeight="1">
      <c r="A18" s="1714">
        <v>2305602</v>
      </c>
      <c r="B18" s="1715" t="s">
        <v>2399</v>
      </c>
      <c r="C18" s="1701" t="s">
        <v>4325</v>
      </c>
      <c r="D18" s="1716">
        <v>7067.24</v>
      </c>
      <c r="E18" s="1704">
        <v>574</v>
      </c>
      <c r="F18" s="1717">
        <f>D18*E18</f>
        <v>4056595.76</v>
      </c>
      <c r="G18" s="1718">
        <v>1337</v>
      </c>
      <c r="H18" s="1713">
        <f t="shared" si="1"/>
        <v>9448899.879999999</v>
      </c>
      <c r="I18" s="430"/>
    </row>
    <row r="19" spans="1:9" ht="25.5" customHeight="1">
      <c r="A19" s="1701">
        <v>560101</v>
      </c>
      <c r="B19" s="1702" t="s">
        <v>4317</v>
      </c>
      <c r="C19" s="1701" t="s">
        <v>4310</v>
      </c>
      <c r="D19" s="1703" t="s">
        <v>4318</v>
      </c>
      <c r="E19" s="1704"/>
      <c r="F19" s="1705">
        <f>SUM(E19*11.2)</f>
        <v>0</v>
      </c>
      <c r="G19" s="1704"/>
      <c r="H19" s="1706">
        <f>SUM(G19*11.2)</f>
        <v>0</v>
      </c>
      <c r="I19" s="428"/>
    </row>
    <row r="20" spans="1:9" ht="29.25" customHeight="1">
      <c r="A20" s="1701">
        <v>560200</v>
      </c>
      <c r="B20" s="1702" t="s">
        <v>4319</v>
      </c>
      <c r="C20" s="1701" t="s">
        <v>4310</v>
      </c>
      <c r="D20" s="1703">
        <v>17.27</v>
      </c>
      <c r="E20" s="1704"/>
      <c r="F20" s="1705">
        <f t="shared" ref="F20:F25" si="2">SUM(D20*E20)</f>
        <v>0</v>
      </c>
      <c r="G20" s="1704"/>
      <c r="H20" s="1706">
        <f t="shared" si="1"/>
        <v>0</v>
      </c>
      <c r="I20" s="428"/>
    </row>
    <row r="21" spans="1:9" ht="15">
      <c r="A21" s="1701">
        <v>560800</v>
      </c>
      <c r="B21" s="1702" t="s">
        <v>4320</v>
      </c>
      <c r="C21" s="1701" t="s">
        <v>4310</v>
      </c>
      <c r="D21" s="1703">
        <v>18.78</v>
      </c>
      <c r="E21" s="1704"/>
      <c r="F21" s="1705">
        <f t="shared" si="2"/>
        <v>0</v>
      </c>
      <c r="G21" s="1704"/>
      <c r="H21" s="1706">
        <f t="shared" si="1"/>
        <v>0</v>
      </c>
      <c r="I21" s="428"/>
    </row>
    <row r="22" spans="1:9" ht="24" customHeight="1">
      <c r="A22" s="1701">
        <v>560300</v>
      </c>
      <c r="B22" s="1702" t="s">
        <v>4321</v>
      </c>
      <c r="C22" s="1701" t="s">
        <v>4310</v>
      </c>
      <c r="D22" s="1703">
        <v>12.08</v>
      </c>
      <c r="E22" s="1704"/>
      <c r="F22" s="1705">
        <f t="shared" si="2"/>
        <v>0</v>
      </c>
      <c r="G22" s="1704"/>
      <c r="H22" s="1706">
        <f t="shared" si="1"/>
        <v>0</v>
      </c>
      <c r="I22" s="428"/>
    </row>
    <row r="23" spans="1:9" ht="15">
      <c r="A23" s="1701">
        <v>560102</v>
      </c>
      <c r="B23" s="1702" t="s">
        <v>4322</v>
      </c>
      <c r="C23" s="1701" t="s">
        <v>4310</v>
      </c>
      <c r="D23" s="1703">
        <v>19.89</v>
      </c>
      <c r="E23" s="1704"/>
      <c r="F23" s="1705">
        <f t="shared" si="2"/>
        <v>0</v>
      </c>
      <c r="G23" s="1704"/>
      <c r="H23" s="1706">
        <f t="shared" si="1"/>
        <v>0</v>
      </c>
      <c r="I23" s="428"/>
    </row>
    <row r="24" spans="1:9" ht="25.5" customHeight="1">
      <c r="A24" s="1701">
        <v>560301</v>
      </c>
      <c r="B24" s="1702" t="s">
        <v>4323</v>
      </c>
      <c r="C24" s="1701" t="s">
        <v>4310</v>
      </c>
      <c r="D24" s="1703">
        <v>13.31</v>
      </c>
      <c r="E24" s="1704"/>
      <c r="F24" s="1705">
        <f t="shared" si="2"/>
        <v>0</v>
      </c>
      <c r="G24" s="1704"/>
      <c r="H24" s="1706">
        <f t="shared" si="1"/>
        <v>0</v>
      </c>
      <c r="I24" s="428"/>
    </row>
    <row r="25" spans="1:9" ht="15">
      <c r="A25" s="1714">
        <v>2305101</v>
      </c>
      <c r="B25" s="1715" t="s">
        <v>2400</v>
      </c>
      <c r="C25" s="1701" t="s">
        <v>4325</v>
      </c>
      <c r="D25" s="1703">
        <v>3121.37</v>
      </c>
      <c r="E25" s="1719">
        <v>23</v>
      </c>
      <c r="F25" s="1717">
        <f t="shared" si="2"/>
        <v>71791.509999999995</v>
      </c>
      <c r="G25" s="1719">
        <v>35</v>
      </c>
      <c r="H25" s="1706">
        <f t="shared" si="1"/>
        <v>109247.95</v>
      </c>
      <c r="I25" s="428"/>
    </row>
    <row r="26" spans="1:9" ht="36.75" customHeight="1">
      <c r="A26" s="1701">
        <v>510110</v>
      </c>
      <c r="B26" s="1702" t="s">
        <v>4324</v>
      </c>
      <c r="C26" s="1701" t="s">
        <v>4325</v>
      </c>
      <c r="D26" s="1703" t="s">
        <v>4326</v>
      </c>
      <c r="E26" s="1704"/>
      <c r="F26" s="1705">
        <f>SUM(E26*760.94)</f>
        <v>0</v>
      </c>
      <c r="G26" s="1704"/>
      <c r="H26" s="1706">
        <f>SUM(G26*760.94)</f>
        <v>0</v>
      </c>
      <c r="I26" s="428"/>
    </row>
    <row r="27" spans="1:9" ht="25.5">
      <c r="A27" s="1701">
        <v>510200</v>
      </c>
      <c r="B27" s="1702" t="s">
        <v>4327</v>
      </c>
      <c r="C27" s="1701" t="s">
        <v>4310</v>
      </c>
      <c r="D27" s="1703" t="s">
        <v>4328</v>
      </c>
      <c r="E27" s="1704"/>
      <c r="F27" s="1705">
        <f>SUM(E28*27.55)</f>
        <v>0</v>
      </c>
      <c r="G27" s="1704"/>
      <c r="H27" s="1706">
        <f>SUM(G27*27.55)</f>
        <v>0</v>
      </c>
      <c r="I27" s="428"/>
    </row>
    <row r="28" spans="1:9" ht="25.5">
      <c r="A28" s="1701">
        <v>510299</v>
      </c>
      <c r="B28" s="1702" t="s">
        <v>4329</v>
      </c>
      <c r="C28" s="1701" t="s">
        <v>4310</v>
      </c>
      <c r="D28" s="1703" t="s">
        <v>4330</v>
      </c>
      <c r="E28" s="1704"/>
      <c r="F28" s="1705">
        <f>SUM(E29*23.61)</f>
        <v>0</v>
      </c>
      <c r="G28" s="1704"/>
      <c r="H28" s="1706">
        <f>SUM(G28*23.61)</f>
        <v>0</v>
      </c>
      <c r="I28" s="428"/>
    </row>
    <row r="29" spans="1:9" ht="25.5">
      <c r="A29" s="1701">
        <v>510500</v>
      </c>
      <c r="B29" s="1702" t="s">
        <v>4331</v>
      </c>
      <c r="C29" s="1701" t="s">
        <v>4325</v>
      </c>
      <c r="D29" s="1703" t="s">
        <v>4332</v>
      </c>
      <c r="E29" s="1704"/>
      <c r="F29" s="1705">
        <f>SUM(E29*2072.31)</f>
        <v>0</v>
      </c>
      <c r="G29" s="1704"/>
      <c r="H29" s="1706">
        <f>SUM(G29*2072.31)</f>
        <v>0</v>
      </c>
      <c r="I29" s="428"/>
    </row>
    <row r="30" spans="1:9" s="443" customFormat="1" ht="20.25">
      <c r="A30" s="1714">
        <v>2305201</v>
      </c>
      <c r="B30" s="1715" t="s">
        <v>2401</v>
      </c>
      <c r="C30" s="1714" t="s">
        <v>4325</v>
      </c>
      <c r="D30" s="1720">
        <v>3710.3</v>
      </c>
      <c r="E30" s="1719">
        <v>398</v>
      </c>
      <c r="F30" s="1717">
        <f>D30*E30</f>
        <v>1476699.4000000001</v>
      </c>
      <c r="G30" s="1718">
        <v>982</v>
      </c>
      <c r="H30" s="1713">
        <f t="shared" si="1"/>
        <v>3643514.6</v>
      </c>
      <c r="I30" s="431"/>
    </row>
    <row r="31" spans="1:9" ht="15">
      <c r="A31" s="1701">
        <v>520100</v>
      </c>
      <c r="B31" s="1702" t="s">
        <v>4333</v>
      </c>
      <c r="C31" s="1701" t="s">
        <v>4310</v>
      </c>
      <c r="D31" s="1703">
        <v>10.66</v>
      </c>
      <c r="E31" s="1704"/>
      <c r="F31" s="1705">
        <f>SUM(E31*D31)</f>
        <v>0</v>
      </c>
      <c r="G31" s="1704"/>
      <c r="H31" s="1706">
        <f t="shared" si="1"/>
        <v>0</v>
      </c>
      <c r="I31" s="428"/>
    </row>
    <row r="32" spans="1:9" ht="24" customHeight="1">
      <c r="A32" s="1701">
        <v>520101</v>
      </c>
      <c r="B32" s="1702" t="s">
        <v>4334</v>
      </c>
      <c r="C32" s="1701" t="s">
        <v>4310</v>
      </c>
      <c r="D32" s="1703">
        <v>20.02</v>
      </c>
      <c r="E32" s="1704"/>
      <c r="F32" s="1705">
        <f t="shared" ref="F32:F41" si="3">SUM(E32*D32)</f>
        <v>0</v>
      </c>
      <c r="G32" s="1704"/>
      <c r="H32" s="1706">
        <f t="shared" si="1"/>
        <v>0</v>
      </c>
      <c r="I32" s="428"/>
    </row>
    <row r="33" spans="1:13" s="443" customFormat="1" ht="30" customHeight="1">
      <c r="A33" s="1714">
        <v>2305203</v>
      </c>
      <c r="B33" s="1715" t="s">
        <v>4335</v>
      </c>
      <c r="C33" s="1714" t="s">
        <v>4310</v>
      </c>
      <c r="D33" s="1721">
        <v>1177.8699999999999</v>
      </c>
      <c r="E33" s="1719"/>
      <c r="F33" s="1705">
        <f t="shared" si="3"/>
        <v>0</v>
      </c>
      <c r="G33" s="1722">
        <v>191</v>
      </c>
      <c r="H33" s="1723">
        <f t="shared" si="1"/>
        <v>224973.16999999998</v>
      </c>
      <c r="I33" s="431"/>
      <c r="L33" s="431"/>
      <c r="M33" s="431"/>
    </row>
    <row r="34" spans="1:13" ht="21.75" customHeight="1">
      <c r="A34" s="1701">
        <v>521000</v>
      </c>
      <c r="B34" s="1702" t="s">
        <v>4336</v>
      </c>
      <c r="C34" s="1701" t="s">
        <v>4325</v>
      </c>
      <c r="D34" s="1716">
        <v>2950.57</v>
      </c>
      <c r="E34" s="1704"/>
      <c r="F34" s="1705">
        <f t="shared" si="3"/>
        <v>0</v>
      </c>
      <c r="G34" s="1704"/>
      <c r="H34" s="1706">
        <f t="shared" si="1"/>
        <v>0</v>
      </c>
      <c r="I34" s="428"/>
      <c r="L34" s="428"/>
      <c r="M34" s="428"/>
    </row>
    <row r="35" spans="1:13" s="443" customFormat="1" ht="18.75" customHeight="1">
      <c r="A35" s="1714">
        <v>2305202</v>
      </c>
      <c r="B35" s="1715" t="s">
        <v>4336</v>
      </c>
      <c r="C35" s="1714" t="s">
        <v>4325</v>
      </c>
      <c r="D35" s="1720">
        <v>2179.0700000000002</v>
      </c>
      <c r="E35" s="1719"/>
      <c r="F35" s="1705">
        <f t="shared" si="3"/>
        <v>0</v>
      </c>
      <c r="G35" s="1719"/>
      <c r="H35" s="1706">
        <f t="shared" si="1"/>
        <v>0</v>
      </c>
      <c r="I35" s="431"/>
      <c r="L35" s="431"/>
      <c r="M35" s="431"/>
    </row>
    <row r="36" spans="1:13" ht="24" customHeight="1">
      <c r="A36" s="1701">
        <v>510000</v>
      </c>
      <c r="B36" s="1702" t="s">
        <v>4337</v>
      </c>
      <c r="C36" s="1701" t="s">
        <v>4325</v>
      </c>
      <c r="D36" s="1716">
        <v>7928.48</v>
      </c>
      <c r="E36" s="1704"/>
      <c r="F36" s="1705">
        <f t="shared" si="3"/>
        <v>0</v>
      </c>
      <c r="G36" s="1704"/>
      <c r="H36" s="1706">
        <f t="shared" si="1"/>
        <v>0</v>
      </c>
      <c r="I36" s="428"/>
      <c r="L36" s="428"/>
      <c r="M36" s="428"/>
    </row>
    <row r="37" spans="1:13" ht="25.5" customHeight="1">
      <c r="A37" s="1701">
        <v>570100</v>
      </c>
      <c r="B37" s="1702" t="s">
        <v>4338</v>
      </c>
      <c r="C37" s="1701" t="s">
        <v>4325</v>
      </c>
      <c r="D37" s="1703" t="s">
        <v>4339</v>
      </c>
      <c r="E37" s="1704"/>
      <c r="F37" s="1705">
        <f>SUM(E37*9018.85)</f>
        <v>0</v>
      </c>
      <c r="G37" s="1704"/>
      <c r="H37" s="1706">
        <f>SUM(G37*9018.85)</f>
        <v>0</v>
      </c>
      <c r="I37" s="428"/>
      <c r="L37" s="428"/>
      <c r="M37" s="428"/>
    </row>
    <row r="38" spans="1:13" ht="28.5" customHeight="1">
      <c r="A38" s="1701">
        <v>580100</v>
      </c>
      <c r="B38" s="1702" t="s">
        <v>4340</v>
      </c>
      <c r="C38" s="1701" t="s">
        <v>4310</v>
      </c>
      <c r="D38" s="1703">
        <v>13.31</v>
      </c>
      <c r="E38" s="1704"/>
      <c r="F38" s="1705">
        <f t="shared" si="3"/>
        <v>0</v>
      </c>
      <c r="G38" s="1704"/>
      <c r="H38" s="1706">
        <f t="shared" si="1"/>
        <v>0</v>
      </c>
      <c r="I38" s="428"/>
      <c r="L38" s="428"/>
      <c r="M38" s="428"/>
    </row>
    <row r="39" spans="1:13" ht="23.25" customHeight="1">
      <c r="A39" s="1701">
        <v>580101</v>
      </c>
      <c r="B39" s="1702" t="s">
        <v>2100</v>
      </c>
      <c r="C39" s="1701" t="s">
        <v>4310</v>
      </c>
      <c r="D39" s="1703">
        <v>10.23</v>
      </c>
      <c r="E39" s="1704"/>
      <c r="F39" s="1705">
        <f t="shared" si="3"/>
        <v>0</v>
      </c>
      <c r="G39" s="1704"/>
      <c r="H39" s="1706">
        <f t="shared" si="1"/>
        <v>0</v>
      </c>
      <c r="I39" s="428"/>
      <c r="L39" s="428"/>
      <c r="M39" s="428"/>
    </row>
    <row r="40" spans="1:13" ht="18" customHeight="1">
      <c r="A40" s="1701">
        <v>580102</v>
      </c>
      <c r="B40" s="1702" t="s">
        <v>2101</v>
      </c>
      <c r="C40" s="1701" t="s">
        <v>4310</v>
      </c>
      <c r="D40" s="1703">
        <v>12.99</v>
      </c>
      <c r="E40" s="1704"/>
      <c r="F40" s="1705">
        <f t="shared" si="3"/>
        <v>0</v>
      </c>
      <c r="G40" s="1704"/>
      <c r="H40" s="1706">
        <f t="shared" si="1"/>
        <v>0</v>
      </c>
      <c r="I40" s="428"/>
      <c r="L40" s="428"/>
      <c r="M40" s="428"/>
    </row>
    <row r="41" spans="1:13" ht="25.5" customHeight="1">
      <c r="A41" s="1701">
        <v>590100</v>
      </c>
      <c r="B41" s="1702" t="s">
        <v>2102</v>
      </c>
      <c r="C41" s="1701" t="s">
        <v>4310</v>
      </c>
      <c r="D41" s="1703">
        <v>26.6</v>
      </c>
      <c r="E41" s="1704"/>
      <c r="F41" s="1705">
        <f t="shared" si="3"/>
        <v>0</v>
      </c>
      <c r="G41" s="1704"/>
      <c r="H41" s="1706">
        <f t="shared" si="1"/>
        <v>0</v>
      </c>
      <c r="I41" s="428"/>
      <c r="L41" s="428"/>
      <c r="M41" s="432"/>
    </row>
    <row r="42" spans="1:13" ht="21">
      <c r="A42" s="287"/>
      <c r="B42" s="287"/>
      <c r="C42" s="287"/>
      <c r="D42" s="1724" t="s">
        <v>4307</v>
      </c>
      <c r="E42" s="433"/>
      <c r="F42" s="434">
        <f>SUM(F10:F41)</f>
        <v>5775878.4000000004</v>
      </c>
      <c r="H42" s="1725">
        <f>SUM(H10:H41)</f>
        <v>13520865.519999998</v>
      </c>
      <c r="I42" s="428"/>
      <c r="J42" s="428"/>
      <c r="K42" s="428"/>
      <c r="L42" s="428"/>
      <c r="M42" s="428"/>
    </row>
    <row r="43" spans="1:13" ht="15">
      <c r="A43" s="435"/>
      <c r="B43" s="435"/>
      <c r="C43" s="435"/>
      <c r="D43" s="435"/>
      <c r="E43" s="285"/>
      <c r="F43" s="281"/>
      <c r="G43" s="435"/>
      <c r="H43" s="286"/>
      <c r="I43" s="428"/>
      <c r="J43" s="428"/>
      <c r="K43" s="428"/>
      <c r="L43" s="428"/>
      <c r="M43" s="428"/>
    </row>
    <row r="44" spans="1:13" ht="15">
      <c r="A44" s="287" t="s">
        <v>1368</v>
      </c>
      <c r="B44" s="288"/>
      <c r="C44" s="435"/>
      <c r="D44" s="435"/>
      <c r="E44" s="435"/>
      <c r="F44" s="435"/>
      <c r="G44" s="435"/>
      <c r="H44" s="436"/>
      <c r="I44" s="428"/>
      <c r="J44" s="428"/>
      <c r="K44" s="428"/>
      <c r="L44" s="428"/>
      <c r="M44" s="428"/>
    </row>
    <row r="45" spans="1:13" ht="15">
      <c r="A45" s="428"/>
      <c r="B45" s="428"/>
      <c r="C45" s="428"/>
      <c r="D45" s="428"/>
      <c r="E45" s="428"/>
      <c r="F45" s="437"/>
      <c r="G45" s="428"/>
      <c r="H45" s="432"/>
      <c r="I45" s="428"/>
      <c r="J45" s="428"/>
      <c r="K45" s="428"/>
      <c r="L45" s="428"/>
      <c r="M45" s="428"/>
    </row>
    <row r="46" spans="1:13" ht="15">
      <c r="A46" s="428"/>
      <c r="B46" s="428"/>
      <c r="C46" s="428"/>
      <c r="D46" s="428"/>
      <c r="E46" s="428"/>
      <c r="F46" s="437"/>
      <c r="G46" s="428"/>
      <c r="H46" s="428"/>
      <c r="I46" s="428"/>
      <c r="J46" s="428"/>
      <c r="K46" s="428"/>
      <c r="L46" s="428"/>
      <c r="M46" s="428"/>
    </row>
    <row r="47" spans="1:13" ht="15">
      <c r="A47" s="428"/>
      <c r="B47" s="428"/>
      <c r="C47" s="428"/>
      <c r="D47" s="428"/>
      <c r="E47" s="428"/>
      <c r="F47" s="437"/>
      <c r="G47" s="428"/>
      <c r="H47" s="428"/>
      <c r="I47" s="428"/>
      <c r="J47" s="428"/>
      <c r="K47" s="428"/>
      <c r="L47" s="428"/>
      <c r="M47" s="428"/>
    </row>
    <row r="48" spans="1:13" ht="15">
      <c r="A48" s="428"/>
      <c r="B48" s="428"/>
      <c r="C48" s="428"/>
      <c r="D48" s="428"/>
      <c r="E48" s="428"/>
      <c r="F48" s="437"/>
      <c r="G48" s="428"/>
      <c r="H48" s="428"/>
      <c r="I48" s="428"/>
      <c r="J48" s="428"/>
      <c r="K48" s="428"/>
      <c r="L48" s="428"/>
      <c r="M48" s="428"/>
    </row>
    <row r="49" spans="1:13" ht="15">
      <c r="A49" s="428"/>
      <c r="B49" s="428"/>
      <c r="C49" s="428"/>
      <c r="D49" s="428"/>
      <c r="E49" s="428"/>
      <c r="F49" s="437"/>
      <c r="G49" s="428"/>
      <c r="H49" s="428"/>
      <c r="I49" s="428"/>
      <c r="J49" s="428"/>
      <c r="K49" s="428"/>
      <c r="L49" s="428"/>
      <c r="M49" s="428"/>
    </row>
    <row r="50" spans="1:13" ht="15">
      <c r="A50" s="428"/>
      <c r="B50" s="428"/>
      <c r="C50" s="428"/>
      <c r="D50" s="428"/>
      <c r="E50" s="428"/>
      <c r="F50" s="437"/>
      <c r="G50" s="428"/>
      <c r="H50" s="428"/>
      <c r="I50" s="428"/>
      <c r="J50" s="428"/>
      <c r="K50" s="428"/>
      <c r="L50" s="428"/>
      <c r="M50" s="428"/>
    </row>
    <row r="51" spans="1:13" ht="15">
      <c r="A51" s="428"/>
      <c r="B51" s="428"/>
      <c r="C51" s="428"/>
      <c r="D51" s="428"/>
      <c r="E51" s="428"/>
      <c r="F51" s="438"/>
      <c r="G51" s="428"/>
      <c r="H51" s="428"/>
      <c r="I51" s="428"/>
      <c r="J51" s="428"/>
      <c r="K51" s="428"/>
      <c r="L51" s="428"/>
      <c r="M51" s="428"/>
    </row>
    <row r="52" spans="1:13" ht="15">
      <c r="A52" s="428"/>
      <c r="B52" s="428"/>
      <c r="C52" s="428"/>
      <c r="D52" s="428"/>
      <c r="E52" s="428"/>
      <c r="F52" s="437"/>
      <c r="G52" s="428"/>
      <c r="H52" s="428"/>
      <c r="I52" s="428"/>
      <c r="J52" s="428"/>
      <c r="K52" s="428"/>
      <c r="L52" s="428"/>
      <c r="M52" s="428"/>
    </row>
    <row r="53" spans="1:13" ht="15">
      <c r="A53" s="428"/>
      <c r="B53" s="428"/>
      <c r="C53" s="428"/>
      <c r="D53" s="428"/>
      <c r="E53" s="428"/>
      <c r="F53" s="437"/>
      <c r="G53" s="428"/>
      <c r="H53" s="428"/>
      <c r="I53" s="428"/>
      <c r="J53" s="428"/>
      <c r="K53" s="428"/>
      <c r="L53" s="428"/>
      <c r="M53" s="428"/>
    </row>
    <row r="54" spans="1:13" ht="15">
      <c r="A54" s="428"/>
      <c r="B54" s="428"/>
      <c r="C54" s="428"/>
      <c r="D54" s="428"/>
      <c r="E54" s="428"/>
      <c r="F54" s="437"/>
      <c r="G54" s="428"/>
      <c r="H54" s="428"/>
      <c r="I54" s="428"/>
      <c r="J54" s="428"/>
      <c r="K54" s="428"/>
      <c r="L54" s="428"/>
      <c r="M54" s="428"/>
    </row>
    <row r="55" spans="1:13" ht="15">
      <c r="A55" s="428"/>
      <c r="B55" s="428"/>
      <c r="C55" s="428"/>
      <c r="D55" s="428"/>
      <c r="E55" s="428"/>
      <c r="F55" s="437"/>
      <c r="G55" s="428"/>
      <c r="H55" s="428"/>
      <c r="I55" s="428"/>
      <c r="J55" s="428"/>
      <c r="K55" s="428"/>
      <c r="L55" s="428"/>
      <c r="M55" s="428"/>
    </row>
  </sheetData>
  <mergeCells count="8">
    <mergeCell ref="A6:A8"/>
    <mergeCell ref="B6:B8"/>
    <mergeCell ref="C6:C8"/>
    <mergeCell ref="J3:K3"/>
    <mergeCell ref="E6:H6"/>
    <mergeCell ref="E7:F7"/>
    <mergeCell ref="G7:H7"/>
    <mergeCell ref="C3:D3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B19"/>
  <sheetViews>
    <sheetView topLeftCell="D1" zoomScaleSheetLayoutView="100" workbookViewId="0">
      <selection activeCell="D1" sqref="A1:XFD1048576"/>
    </sheetView>
  </sheetViews>
  <sheetFormatPr defaultRowHeight="12.75"/>
  <cols>
    <col min="8" max="10" width="9.28515625" bestFit="1" customWidth="1"/>
    <col min="11" max="14" width="10.85546875" bestFit="1" customWidth="1"/>
    <col min="15" max="22" width="9.28515625" bestFit="1" customWidth="1"/>
    <col min="23" max="26" width="10.85546875" bestFit="1" customWidth="1"/>
    <col min="27" max="27" width="17.28515625" bestFit="1" customWidth="1"/>
    <col min="28" max="28" width="9.28515625" bestFit="1" customWidth="1"/>
  </cols>
  <sheetData>
    <row r="1" spans="1:28" ht="14.25">
      <c r="A1" s="1344"/>
      <c r="B1" s="1345" t="s">
        <v>914</v>
      </c>
      <c r="C1" s="1346" t="s">
        <v>691</v>
      </c>
      <c r="D1" s="1348"/>
      <c r="E1" s="1348"/>
      <c r="F1" s="1349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424"/>
      <c r="AB1" s="929"/>
    </row>
    <row r="2" spans="1:28" ht="14.25">
      <c r="A2" s="1344"/>
      <c r="B2" s="1345" t="s">
        <v>916</v>
      </c>
      <c r="C2" s="1966">
        <v>6113079</v>
      </c>
      <c r="D2" s="1967"/>
      <c r="E2" s="1348"/>
      <c r="F2" s="1349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  <c r="T2" s="928"/>
      <c r="U2" s="928"/>
      <c r="V2" s="928"/>
      <c r="W2" s="928"/>
      <c r="X2" s="928"/>
      <c r="Y2" s="928"/>
      <c r="Z2" s="928"/>
      <c r="AA2" s="424"/>
      <c r="AB2" s="929"/>
    </row>
    <row r="3" spans="1:28">
      <c r="A3" s="1344"/>
      <c r="B3" s="1345"/>
      <c r="C3" s="1297" t="s">
        <v>365</v>
      </c>
      <c r="D3" s="1348"/>
      <c r="E3" s="1348"/>
      <c r="F3" s="1349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424"/>
      <c r="AB3" s="929"/>
    </row>
    <row r="4" spans="1:28" ht="14.25">
      <c r="A4" s="1344"/>
      <c r="B4" s="1345" t="s">
        <v>2103</v>
      </c>
      <c r="C4" s="1351" t="s">
        <v>907</v>
      </c>
      <c r="D4" s="1352"/>
      <c r="E4" s="1352"/>
      <c r="F4" s="1353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425"/>
      <c r="AB4" s="931"/>
    </row>
    <row r="5" spans="1:28">
      <c r="A5" s="928"/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426"/>
      <c r="AB5" s="931"/>
    </row>
    <row r="6" spans="1:28">
      <c r="A6" s="1960" t="s">
        <v>694</v>
      </c>
      <c r="B6" s="1960" t="s">
        <v>2104</v>
      </c>
      <c r="C6" s="1968" t="s">
        <v>2105</v>
      </c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70"/>
      <c r="O6" s="1968" t="s">
        <v>2106</v>
      </c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70"/>
      <c r="AA6" s="1962" t="s">
        <v>926</v>
      </c>
      <c r="AB6" s="1960" t="s">
        <v>2107</v>
      </c>
    </row>
    <row r="7" spans="1:28" ht="13.5" thickBot="1">
      <c r="A7" s="1961"/>
      <c r="B7" s="1961"/>
      <c r="C7" s="1971" t="s">
        <v>1383</v>
      </c>
      <c r="D7" s="1972"/>
      <c r="E7" s="1972"/>
      <c r="F7" s="1972"/>
      <c r="G7" s="1971" t="s">
        <v>374</v>
      </c>
      <c r="H7" s="1972"/>
      <c r="I7" s="1972"/>
      <c r="J7" s="1973"/>
      <c r="K7" s="1971" t="s">
        <v>3941</v>
      </c>
      <c r="L7" s="1972"/>
      <c r="M7" s="1972"/>
      <c r="N7" s="1973"/>
      <c r="O7" s="1971" t="s">
        <v>1383</v>
      </c>
      <c r="P7" s="1972"/>
      <c r="Q7" s="1972"/>
      <c r="R7" s="1972"/>
      <c r="S7" s="1971" t="s">
        <v>374</v>
      </c>
      <c r="T7" s="1972"/>
      <c r="U7" s="1972"/>
      <c r="V7" s="1973"/>
      <c r="W7" s="1971" t="s">
        <v>3941</v>
      </c>
      <c r="X7" s="1972"/>
      <c r="Y7" s="1972"/>
      <c r="Z7" s="1973"/>
      <c r="AA7" s="1963"/>
      <c r="AB7" s="1965"/>
    </row>
    <row r="8" spans="1:28" ht="14.25" thickTop="1" thickBot="1">
      <c r="A8" s="1630"/>
      <c r="B8" s="932"/>
      <c r="C8" s="933" t="s">
        <v>3906</v>
      </c>
      <c r="D8" s="933" t="s">
        <v>2108</v>
      </c>
      <c r="E8" s="933" t="s">
        <v>2109</v>
      </c>
      <c r="F8" s="933" t="s">
        <v>2110</v>
      </c>
      <c r="G8" s="933" t="s">
        <v>3906</v>
      </c>
      <c r="H8" s="933" t="s">
        <v>2108</v>
      </c>
      <c r="I8" s="933" t="s">
        <v>2109</v>
      </c>
      <c r="J8" s="933" t="s">
        <v>2110</v>
      </c>
      <c r="K8" s="934" t="s">
        <v>3906</v>
      </c>
      <c r="L8" s="934" t="s">
        <v>2108</v>
      </c>
      <c r="M8" s="934" t="s">
        <v>2109</v>
      </c>
      <c r="N8" s="934" t="s">
        <v>2110</v>
      </c>
      <c r="O8" s="933" t="s">
        <v>3906</v>
      </c>
      <c r="P8" s="933" t="s">
        <v>2108</v>
      </c>
      <c r="Q8" s="933" t="s">
        <v>2109</v>
      </c>
      <c r="R8" s="1631" t="s">
        <v>2110</v>
      </c>
      <c r="S8" s="933" t="s">
        <v>3906</v>
      </c>
      <c r="T8" s="933" t="s">
        <v>2108</v>
      </c>
      <c r="U8" s="933" t="s">
        <v>2109</v>
      </c>
      <c r="V8" s="933" t="s">
        <v>2110</v>
      </c>
      <c r="W8" s="934" t="s">
        <v>3906</v>
      </c>
      <c r="X8" s="934" t="s">
        <v>2108</v>
      </c>
      <c r="Y8" s="934" t="s">
        <v>2109</v>
      </c>
      <c r="Z8" s="935" t="s">
        <v>2110</v>
      </c>
      <c r="AA8" s="1964"/>
      <c r="AB8" s="1961"/>
    </row>
    <row r="9" spans="1:28" ht="13.5" thickTop="1">
      <c r="A9" s="1632" t="s">
        <v>2111</v>
      </c>
      <c r="B9" s="1633"/>
      <c r="C9" s="1634">
        <v>65</v>
      </c>
      <c r="D9" s="937">
        <v>64</v>
      </c>
      <c r="E9" s="937">
        <v>1</v>
      </c>
      <c r="F9" s="937">
        <v>0</v>
      </c>
      <c r="G9" s="1635">
        <v>46</v>
      </c>
      <c r="H9" s="937">
        <v>43</v>
      </c>
      <c r="I9" s="937">
        <v>2</v>
      </c>
      <c r="J9" s="937">
        <v>1</v>
      </c>
      <c r="K9" s="1636">
        <v>70.769230769230774</v>
      </c>
      <c r="L9" s="1636">
        <v>67.1875</v>
      </c>
      <c r="M9" s="1636">
        <v>200</v>
      </c>
      <c r="N9" s="1636" t="e">
        <v>#DIV/0!</v>
      </c>
      <c r="O9" s="1637">
        <v>8909</v>
      </c>
      <c r="P9" s="936">
        <v>8749</v>
      </c>
      <c r="Q9" s="936">
        <v>46</v>
      </c>
      <c r="R9" s="936">
        <v>114</v>
      </c>
      <c r="S9" s="1637">
        <v>6507</v>
      </c>
      <c r="T9" s="936">
        <v>6384</v>
      </c>
      <c r="U9" s="936">
        <v>101</v>
      </c>
      <c r="V9" s="936">
        <v>22</v>
      </c>
      <c r="W9" s="1638">
        <v>73.038500392861152</v>
      </c>
      <c r="X9" s="1638">
        <v>72.968339238770142</v>
      </c>
      <c r="Y9" s="1638">
        <v>219.56521739130434</v>
      </c>
      <c r="Z9" s="1638">
        <v>19.298245614035086</v>
      </c>
      <c r="AA9" s="1639">
        <f>SUM(AA10:AA12)</f>
        <v>27788874.77</v>
      </c>
      <c r="AB9" s="937">
        <f>SUM(AB10:AB12)</f>
        <v>16</v>
      </c>
    </row>
    <row r="10" spans="1:28" ht="51">
      <c r="A10" s="1640" t="s">
        <v>4246</v>
      </c>
      <c r="B10" s="1640" t="s">
        <v>2112</v>
      </c>
      <c r="C10" s="1635">
        <v>6</v>
      </c>
      <c r="D10" s="1641">
        <v>6</v>
      </c>
      <c r="E10" s="1641"/>
      <c r="F10" s="1641"/>
      <c r="G10" s="1635">
        <v>4</v>
      </c>
      <c r="H10" s="1641">
        <v>4</v>
      </c>
      <c r="I10" s="1641"/>
      <c r="J10" s="1641"/>
      <c r="K10" s="1642">
        <v>66.666666666666657</v>
      </c>
      <c r="L10" s="1643">
        <v>66.666666666666657</v>
      </c>
      <c r="M10" s="1643" t="e">
        <v>#DIV/0!</v>
      </c>
      <c r="N10" s="1643" t="e">
        <v>#DIV/0!</v>
      </c>
      <c r="O10" s="1644">
        <v>879</v>
      </c>
      <c r="P10" s="1645">
        <v>879</v>
      </c>
      <c r="Q10" s="1645"/>
      <c r="R10" s="1645"/>
      <c r="S10" s="1644">
        <v>641</v>
      </c>
      <c r="T10" s="1645">
        <v>641</v>
      </c>
      <c r="U10" s="1645"/>
      <c r="V10" s="1645"/>
      <c r="W10" s="1646">
        <v>72.923777019340164</v>
      </c>
      <c r="X10" s="1647">
        <v>72.923777019340164</v>
      </c>
      <c r="Y10" s="1647" t="e">
        <v>#DIV/0!</v>
      </c>
      <c r="Z10" s="1647" t="e">
        <v>#DIV/0!</v>
      </c>
      <c r="AA10" s="1648">
        <v>2737462.54</v>
      </c>
      <c r="AB10" s="1649">
        <v>3</v>
      </c>
    </row>
    <row r="11" spans="1:28" ht="51">
      <c r="A11" s="1640" t="s">
        <v>4246</v>
      </c>
      <c r="B11" s="1640" t="s">
        <v>2113</v>
      </c>
      <c r="C11" s="1635">
        <v>49</v>
      </c>
      <c r="D11" s="1650">
        <v>48</v>
      </c>
      <c r="E11" s="1650">
        <v>1</v>
      </c>
      <c r="F11" s="1650"/>
      <c r="G11" s="1635">
        <v>34</v>
      </c>
      <c r="H11" s="1650">
        <v>31</v>
      </c>
      <c r="I11" s="1650">
        <v>2</v>
      </c>
      <c r="J11" s="1650">
        <v>1</v>
      </c>
      <c r="K11" s="1642">
        <v>69.387755102040813</v>
      </c>
      <c r="L11" s="1643">
        <v>64.583333333333343</v>
      </c>
      <c r="M11" s="1643">
        <v>200</v>
      </c>
      <c r="N11" s="1643" t="e">
        <v>#DIV/0!</v>
      </c>
      <c r="O11" s="1644">
        <v>6504</v>
      </c>
      <c r="P11" s="1651">
        <v>6344</v>
      </c>
      <c r="Q11" s="1651">
        <v>46</v>
      </c>
      <c r="R11" s="1651">
        <v>114</v>
      </c>
      <c r="S11" s="1644">
        <v>4691</v>
      </c>
      <c r="T11" s="1651">
        <v>4568</v>
      </c>
      <c r="U11" s="1651">
        <v>101</v>
      </c>
      <c r="V11" s="1651">
        <v>22</v>
      </c>
      <c r="W11" s="1646">
        <v>72.124846248462475</v>
      </c>
      <c r="X11" s="1647">
        <v>72.005044136191671</v>
      </c>
      <c r="Y11" s="1647">
        <v>219.56521739130434</v>
      </c>
      <c r="Z11" s="1647">
        <v>19.298245614035086</v>
      </c>
      <c r="AA11" s="1652">
        <v>20033442.68</v>
      </c>
      <c r="AB11" s="1649">
        <v>10</v>
      </c>
    </row>
    <row r="12" spans="1:28" ht="38.25">
      <c r="A12" s="1640" t="s">
        <v>4248</v>
      </c>
      <c r="B12" s="1640" t="s">
        <v>2114</v>
      </c>
      <c r="C12" s="1635">
        <v>10</v>
      </c>
      <c r="D12" s="1641">
        <v>10</v>
      </c>
      <c r="E12" s="1641"/>
      <c r="F12" s="1641"/>
      <c r="G12" s="1635">
        <v>8</v>
      </c>
      <c r="H12" s="1641">
        <v>8</v>
      </c>
      <c r="I12" s="1641"/>
      <c r="J12" s="1641"/>
      <c r="K12" s="1642">
        <v>80</v>
      </c>
      <c r="L12" s="1643">
        <v>80</v>
      </c>
      <c r="M12" s="1643" t="e">
        <v>#DIV/0!</v>
      </c>
      <c r="N12" s="1643" t="e">
        <v>#DIV/0!</v>
      </c>
      <c r="O12" s="1644">
        <v>1526</v>
      </c>
      <c r="P12" s="1645">
        <v>1526</v>
      </c>
      <c r="Q12" s="1645"/>
      <c r="R12" s="1645"/>
      <c r="S12" s="1644">
        <v>1175</v>
      </c>
      <c r="T12" s="1645">
        <v>1175</v>
      </c>
      <c r="U12" s="1645"/>
      <c r="V12" s="1645"/>
      <c r="W12" s="1646">
        <v>76.99868938401049</v>
      </c>
      <c r="X12" s="1647">
        <v>76.99868938401049</v>
      </c>
      <c r="Y12" s="1647" t="e">
        <v>#DIV/0!</v>
      </c>
      <c r="Z12" s="1647" t="e">
        <v>#DIV/0!</v>
      </c>
      <c r="AA12" s="1648">
        <v>5017969.55</v>
      </c>
      <c r="AB12" s="1649">
        <v>3</v>
      </c>
    </row>
    <row r="13" spans="1:28">
      <c r="A13" s="1653" t="s">
        <v>2115</v>
      </c>
      <c r="B13" s="1654"/>
      <c r="C13" s="1635">
        <v>0</v>
      </c>
      <c r="D13" s="938">
        <v>0</v>
      </c>
      <c r="E13" s="938">
        <v>0</v>
      </c>
      <c r="F13" s="938">
        <v>0</v>
      </c>
      <c r="G13" s="1635">
        <v>0</v>
      </c>
      <c r="H13" s="938">
        <v>0</v>
      </c>
      <c r="I13" s="938">
        <v>0</v>
      </c>
      <c r="J13" s="938">
        <v>0</v>
      </c>
      <c r="K13" s="1642" t="e">
        <v>#DIV/0!</v>
      </c>
      <c r="L13" s="1642" t="e">
        <v>#DIV/0!</v>
      </c>
      <c r="M13" s="1642" t="e">
        <v>#DIV/0!</v>
      </c>
      <c r="N13" s="1642" t="e">
        <v>#DIV/0!</v>
      </c>
      <c r="O13" s="1644">
        <v>0</v>
      </c>
      <c r="P13" s="938">
        <v>0</v>
      </c>
      <c r="Q13" s="938">
        <v>0</v>
      </c>
      <c r="R13" s="938">
        <v>0</v>
      </c>
      <c r="S13" s="1644">
        <v>0</v>
      </c>
      <c r="T13" s="976">
        <v>0</v>
      </c>
      <c r="U13" s="976">
        <v>0</v>
      </c>
      <c r="V13" s="976">
        <v>0</v>
      </c>
      <c r="W13" s="1646" t="e">
        <v>#DIV/0!</v>
      </c>
      <c r="X13" s="1646" t="e">
        <v>#DIV/0!</v>
      </c>
      <c r="Y13" s="1646" t="e">
        <v>#DIV/0!</v>
      </c>
      <c r="Z13" s="1646" t="e">
        <v>#DIV/0!</v>
      </c>
      <c r="AA13" s="1639">
        <v>0</v>
      </c>
      <c r="AB13" s="938">
        <v>0</v>
      </c>
    </row>
    <row r="14" spans="1:28" ht="102">
      <c r="A14" s="1640" t="s">
        <v>2116</v>
      </c>
      <c r="B14" s="1640" t="s">
        <v>922</v>
      </c>
      <c r="C14" s="1635">
        <v>0</v>
      </c>
      <c r="D14" s="1641"/>
      <c r="E14" s="1641"/>
      <c r="F14" s="1641"/>
      <c r="G14" s="1635">
        <v>0</v>
      </c>
      <c r="H14" s="1641"/>
      <c r="I14" s="1641"/>
      <c r="J14" s="1641"/>
      <c r="K14" s="1642" t="e">
        <v>#DIV/0!</v>
      </c>
      <c r="L14" s="1643" t="e">
        <v>#DIV/0!</v>
      </c>
      <c r="M14" s="1643" t="e">
        <v>#DIV/0!</v>
      </c>
      <c r="N14" s="1643" t="e">
        <v>#DIV/0!</v>
      </c>
      <c r="O14" s="1644">
        <v>0</v>
      </c>
      <c r="P14" s="1655"/>
      <c r="Q14" s="1655"/>
      <c r="R14" s="1655"/>
      <c r="S14" s="1644">
        <v>0</v>
      </c>
      <c r="T14" s="1656"/>
      <c r="U14" s="1655"/>
      <c r="V14" s="1655"/>
      <c r="W14" s="1646" t="e">
        <v>#DIV/0!</v>
      </c>
      <c r="X14" s="1647" t="e">
        <v>#DIV/0!</v>
      </c>
      <c r="Y14" s="1647" t="e">
        <v>#DIV/0!</v>
      </c>
      <c r="Z14" s="1647" t="e">
        <v>#DIV/0!</v>
      </c>
      <c r="AA14" s="1657"/>
      <c r="AB14" s="1658"/>
    </row>
    <row r="15" spans="1:28" ht="76.5">
      <c r="A15" s="1640" t="s">
        <v>2116</v>
      </c>
      <c r="B15" s="1640" t="s">
        <v>923</v>
      </c>
      <c r="C15" s="1635">
        <v>0</v>
      </c>
      <c r="D15" s="1641"/>
      <c r="E15" s="1641"/>
      <c r="F15" s="1641"/>
      <c r="G15" s="1635">
        <v>0</v>
      </c>
      <c r="H15" s="1641"/>
      <c r="I15" s="1641"/>
      <c r="J15" s="1641"/>
      <c r="K15" s="1642" t="e">
        <v>#DIV/0!</v>
      </c>
      <c r="L15" s="1643" t="e">
        <v>#DIV/0!</v>
      </c>
      <c r="M15" s="1643" t="e">
        <v>#DIV/0!</v>
      </c>
      <c r="N15" s="1643" t="e">
        <v>#DIV/0!</v>
      </c>
      <c r="O15" s="1644">
        <v>0</v>
      </c>
      <c r="P15" s="1655"/>
      <c r="Q15" s="1655"/>
      <c r="R15" s="1655"/>
      <c r="S15" s="1644">
        <v>0</v>
      </c>
      <c r="T15" s="1656"/>
      <c r="U15" s="1655"/>
      <c r="V15" s="1655"/>
      <c r="W15" s="1646" t="e">
        <v>#DIV/0!</v>
      </c>
      <c r="X15" s="1647" t="e">
        <v>#DIV/0!</v>
      </c>
      <c r="Y15" s="1647" t="e">
        <v>#DIV/0!</v>
      </c>
      <c r="Z15" s="1647" t="e">
        <v>#DIV/0!</v>
      </c>
      <c r="AA15" s="1657"/>
      <c r="AB15" s="1658"/>
    </row>
    <row r="16" spans="1:28" ht="127.5">
      <c r="A16" s="1640" t="s">
        <v>2117</v>
      </c>
      <c r="B16" s="1640" t="s">
        <v>924</v>
      </c>
      <c r="C16" s="1635">
        <v>0</v>
      </c>
      <c r="D16" s="939"/>
      <c r="E16" s="939"/>
      <c r="F16" s="939"/>
      <c r="G16" s="1635">
        <v>0</v>
      </c>
      <c r="H16" s="939"/>
      <c r="I16" s="939"/>
      <c r="J16" s="939"/>
      <c r="K16" s="1642" t="e">
        <v>#DIV/0!</v>
      </c>
      <c r="L16" s="1643" t="e">
        <v>#DIV/0!</v>
      </c>
      <c r="M16" s="1643" t="e">
        <v>#DIV/0!</v>
      </c>
      <c r="N16" s="1643" t="e">
        <v>#DIV/0!</v>
      </c>
      <c r="O16" s="1644">
        <v>0</v>
      </c>
      <c r="P16" s="940"/>
      <c r="Q16" s="940"/>
      <c r="R16" s="1659"/>
      <c r="S16" s="1644">
        <v>0</v>
      </c>
      <c r="T16" s="940"/>
      <c r="U16" s="940"/>
      <c r="V16" s="940"/>
      <c r="W16" s="1646" t="e">
        <v>#DIV/0!</v>
      </c>
      <c r="X16" s="1647" t="e">
        <v>#DIV/0!</v>
      </c>
      <c r="Y16" s="1647" t="e">
        <v>#DIV/0!</v>
      </c>
      <c r="Z16" s="1647" t="e">
        <v>#DIV/0!</v>
      </c>
      <c r="AA16" s="1660"/>
      <c r="AB16" s="941"/>
    </row>
    <row r="17" spans="1:28">
      <c r="A17" s="1661" t="s">
        <v>925</v>
      </c>
      <c r="B17" s="1662"/>
      <c r="C17" s="1635">
        <v>0</v>
      </c>
      <c r="D17" s="1663"/>
      <c r="E17" s="1663"/>
      <c r="F17" s="1663"/>
      <c r="G17" s="1635">
        <v>0</v>
      </c>
      <c r="H17" s="1664"/>
      <c r="I17" s="1664"/>
      <c r="J17" s="1664"/>
      <c r="K17" s="1642" t="e">
        <v>#DIV/0!</v>
      </c>
      <c r="L17" s="1643" t="e">
        <v>#DIV/0!</v>
      </c>
      <c r="M17" s="1643" t="e">
        <v>#DIV/0!</v>
      </c>
      <c r="N17" s="1643" t="e">
        <v>#DIV/0!</v>
      </c>
      <c r="O17" s="1644">
        <v>0</v>
      </c>
      <c r="P17" s="1664"/>
      <c r="Q17" s="1664"/>
      <c r="R17" s="1665"/>
      <c r="S17" s="1644">
        <v>0</v>
      </c>
      <c r="T17" s="1664"/>
      <c r="U17" s="1664"/>
      <c r="V17" s="1664"/>
      <c r="W17" s="1646" t="e">
        <v>#DIV/0!</v>
      </c>
      <c r="X17" s="1647" t="e">
        <v>#DIV/0!</v>
      </c>
      <c r="Y17" s="1647" t="e">
        <v>#DIV/0!</v>
      </c>
      <c r="Z17" s="1647" t="e">
        <v>#DIV/0!</v>
      </c>
      <c r="AA17" s="1666"/>
      <c r="AB17" s="1664"/>
    </row>
    <row r="18" spans="1:28">
      <c r="A18" s="1667" t="s">
        <v>2118</v>
      </c>
      <c r="B18" s="1665"/>
      <c r="C18" s="1635">
        <v>0</v>
      </c>
      <c r="D18" s="1668"/>
      <c r="E18" s="1668"/>
      <c r="F18" s="1668"/>
      <c r="G18" s="1635">
        <v>0</v>
      </c>
      <c r="H18" s="1669"/>
      <c r="I18" s="1669"/>
      <c r="J18" s="1669"/>
      <c r="K18" s="1642" t="e">
        <v>#DIV/0!</v>
      </c>
      <c r="L18" s="1643" t="e">
        <v>#DIV/0!</v>
      </c>
      <c r="M18" s="1643" t="e">
        <v>#DIV/0!</v>
      </c>
      <c r="N18" s="1643" t="e">
        <v>#DIV/0!</v>
      </c>
      <c r="O18" s="1644">
        <v>0</v>
      </c>
      <c r="P18" s="1669"/>
      <c r="Q18" s="1669"/>
      <c r="R18" s="1668"/>
      <c r="S18" s="1670">
        <v>0</v>
      </c>
      <c r="T18" s="1669"/>
      <c r="U18" s="1669"/>
      <c r="V18" s="1669"/>
      <c r="W18" s="1646" t="e">
        <v>#DIV/0!</v>
      </c>
      <c r="X18" s="1647" t="e">
        <v>#DIV/0!</v>
      </c>
      <c r="Y18" s="1647" t="e">
        <v>#DIV/0!</v>
      </c>
      <c r="Z18" s="1647" t="e">
        <v>#DIV/0!</v>
      </c>
      <c r="AA18" s="1671"/>
      <c r="AB18" s="1669"/>
    </row>
    <row r="19" spans="1:28">
      <c r="A19" s="1958" t="s">
        <v>3906</v>
      </c>
      <c r="B19" s="1959"/>
      <c r="C19" s="1672">
        <v>65</v>
      </c>
      <c r="D19" s="1672">
        <v>64</v>
      </c>
      <c r="E19" s="1672">
        <v>1</v>
      </c>
      <c r="F19" s="1672">
        <v>0</v>
      </c>
      <c r="G19" s="1672">
        <v>46</v>
      </c>
      <c r="H19" s="1672">
        <v>43</v>
      </c>
      <c r="I19" s="1672">
        <v>2</v>
      </c>
      <c r="J19" s="1672">
        <v>1</v>
      </c>
      <c r="K19" s="1673">
        <v>70.769230769230774</v>
      </c>
      <c r="L19" s="1673">
        <v>67.1875</v>
      </c>
      <c r="M19" s="1673">
        <v>200</v>
      </c>
      <c r="N19" s="1673" t="e">
        <v>#DIV/0!</v>
      </c>
      <c r="O19" s="1674">
        <v>8909</v>
      </c>
      <c r="P19" s="1674">
        <v>8749</v>
      </c>
      <c r="Q19" s="1674">
        <v>46</v>
      </c>
      <c r="R19" s="1674">
        <v>114</v>
      </c>
      <c r="S19" s="1674">
        <v>6507</v>
      </c>
      <c r="T19" s="1674">
        <v>6384</v>
      </c>
      <c r="U19" s="1674">
        <v>101</v>
      </c>
      <c r="V19" s="1674">
        <v>22</v>
      </c>
      <c r="W19" s="1675">
        <v>73.038500392861152</v>
      </c>
      <c r="X19" s="1675">
        <v>72.968339238770142</v>
      </c>
      <c r="Y19" s="1675">
        <v>219.56521739130434</v>
      </c>
      <c r="Z19" s="1675">
        <v>19.298245614035086</v>
      </c>
      <c r="AA19" s="1676">
        <f>SUM(AA10:AA12)</f>
        <v>27788874.77</v>
      </c>
      <c r="AB19" s="1677">
        <v>16</v>
      </c>
    </row>
  </sheetData>
  <mergeCells count="14">
    <mergeCell ref="C2:D2"/>
    <mergeCell ref="C6:N6"/>
    <mergeCell ref="O6:Z6"/>
    <mergeCell ref="C7:F7"/>
    <mergeCell ref="G7:J7"/>
    <mergeCell ref="K7:N7"/>
    <mergeCell ref="O7:R7"/>
    <mergeCell ref="S7:V7"/>
    <mergeCell ref="W7:Z7"/>
    <mergeCell ref="A19:B19"/>
    <mergeCell ref="A6:A7"/>
    <mergeCell ref="B6:B7"/>
    <mergeCell ref="AA6:AA8"/>
    <mergeCell ref="AB6:AB8"/>
  </mergeCells>
  <phoneticPr fontId="94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R80"/>
  <sheetViews>
    <sheetView topLeftCell="A16" zoomScaleSheetLayoutView="100" workbookViewId="0">
      <selection activeCell="N13" sqref="N13"/>
    </sheetView>
  </sheetViews>
  <sheetFormatPr defaultRowHeight="12.75"/>
  <cols>
    <col min="1" max="1" width="22.28515625" style="206" customWidth="1"/>
    <col min="2" max="2" width="9.140625" style="206"/>
    <col min="3" max="3" width="16.28515625" style="206" customWidth="1"/>
    <col min="4" max="4" width="9.140625" style="206"/>
    <col min="5" max="5" width="10.7109375" style="206" customWidth="1"/>
    <col min="6" max="6" width="8.140625" style="206" customWidth="1"/>
    <col min="7" max="7" width="9.140625" style="206"/>
    <col min="8" max="8" width="15.7109375" style="206" customWidth="1"/>
    <col min="9" max="9" width="8" style="206" customWidth="1"/>
    <col min="10" max="10" width="9.140625" style="206"/>
    <col min="11" max="11" width="17.85546875" style="206" customWidth="1"/>
    <col min="12" max="16384" width="9.140625" style="206"/>
  </cols>
  <sheetData>
    <row r="1" spans="1:14" ht="14.25">
      <c r="A1" s="1291"/>
      <c r="B1" s="1292" t="s">
        <v>914</v>
      </c>
      <c r="C1" s="1293" t="s">
        <v>691</v>
      </c>
      <c r="D1" s="1295"/>
      <c r="E1" s="1295"/>
      <c r="F1" s="1295"/>
      <c r="G1" s="1296"/>
    </row>
    <row r="2" spans="1:14" ht="14.25">
      <c r="A2" s="1291"/>
      <c r="B2" s="1292" t="s">
        <v>916</v>
      </c>
      <c r="C2" s="1293">
        <v>6113079</v>
      </c>
      <c r="D2" s="1295"/>
      <c r="E2" s="1295"/>
      <c r="F2" s="1295"/>
      <c r="G2" s="1296"/>
    </row>
    <row r="3" spans="1:14">
      <c r="A3" s="1291"/>
      <c r="B3" s="1292"/>
      <c r="C3" s="1297" t="s">
        <v>365</v>
      </c>
      <c r="D3" s="1295"/>
      <c r="E3" s="1295"/>
      <c r="F3" s="1477"/>
      <c r="G3" s="1478"/>
      <c r="K3" s="1975"/>
      <c r="L3" s="1975"/>
      <c r="M3" s="1975"/>
    </row>
    <row r="4" spans="1:14" ht="14.25">
      <c r="A4" s="1291"/>
      <c r="B4" s="1292" t="s">
        <v>4723</v>
      </c>
      <c r="C4" s="1298" t="s">
        <v>909</v>
      </c>
      <c r="D4" s="1299"/>
      <c r="E4" s="1299"/>
      <c r="F4" s="1975"/>
      <c r="G4" s="1975"/>
      <c r="H4" s="1975"/>
    </row>
    <row r="5" spans="1:14" ht="15.75">
      <c r="J5" s="208"/>
      <c r="K5" s="208"/>
      <c r="L5" s="209"/>
      <c r="M5" s="209"/>
      <c r="N5" s="210"/>
    </row>
    <row r="6" spans="1:14" ht="12.75" customHeight="1">
      <c r="A6" s="1974" t="s">
        <v>2119</v>
      </c>
      <c r="B6" s="1974" t="s">
        <v>2120</v>
      </c>
      <c r="C6" s="1974" t="s">
        <v>2121</v>
      </c>
      <c r="D6" s="1974" t="s">
        <v>2122</v>
      </c>
      <c r="E6" s="1974" t="s">
        <v>2123</v>
      </c>
      <c r="F6" s="1976" t="s">
        <v>1382</v>
      </c>
      <c r="G6" s="1976"/>
      <c r="H6" s="1976"/>
      <c r="I6" s="1976" t="s">
        <v>375</v>
      </c>
      <c r="J6" s="1976"/>
      <c r="K6" s="1976"/>
      <c r="L6" s="209"/>
      <c r="M6" s="209"/>
      <c r="N6" s="210"/>
    </row>
    <row r="7" spans="1:14" ht="26.25" thickBot="1">
      <c r="A7" s="1974"/>
      <c r="B7" s="1974"/>
      <c r="C7" s="1974"/>
      <c r="D7" s="1974"/>
      <c r="E7" s="1974"/>
      <c r="F7" s="1479" t="s">
        <v>4306</v>
      </c>
      <c r="G7" s="1463" t="s">
        <v>2124</v>
      </c>
      <c r="H7" s="1467" t="s">
        <v>2125</v>
      </c>
      <c r="I7" s="1479" t="s">
        <v>4306</v>
      </c>
      <c r="J7" s="1463" t="s">
        <v>2124</v>
      </c>
      <c r="K7" s="1467" t="s">
        <v>2125</v>
      </c>
      <c r="L7" s="210"/>
      <c r="M7" s="210"/>
      <c r="N7" s="210"/>
    </row>
    <row r="8" spans="1:14" ht="13.5" thickBot="1">
      <c r="A8" s="1480" t="s">
        <v>2126</v>
      </c>
      <c r="B8" s="1480"/>
      <c r="C8" s="1480"/>
      <c r="D8" s="1480"/>
      <c r="E8" s="1480"/>
      <c r="F8" s="1480"/>
      <c r="G8" s="1481"/>
      <c r="H8" s="847">
        <f>SUM(H9:H37)</f>
        <v>11387000</v>
      </c>
      <c r="I8" s="1482"/>
      <c r="J8" s="1483"/>
      <c r="K8" s="1484">
        <v>14559899.6</v>
      </c>
      <c r="L8" s="210"/>
      <c r="M8" s="210"/>
      <c r="N8" s="210"/>
    </row>
    <row r="9" spans="1:14">
      <c r="A9" s="1309" t="s">
        <v>2127</v>
      </c>
      <c r="B9" s="1309" t="s">
        <v>2128</v>
      </c>
      <c r="C9" s="1309" t="s">
        <v>2129</v>
      </c>
      <c r="D9" s="1309" t="s">
        <v>2130</v>
      </c>
      <c r="E9" s="1309" t="s">
        <v>2131</v>
      </c>
      <c r="F9" s="1309">
        <v>150</v>
      </c>
      <c r="G9" s="1463">
        <v>485.54</v>
      </c>
      <c r="H9" s="1485">
        <f>PRODUCT(F9,G9)</f>
        <v>72831</v>
      </c>
      <c r="I9" s="1309">
        <v>231</v>
      </c>
      <c r="J9" s="1463">
        <v>485.54</v>
      </c>
      <c r="K9" s="1486">
        <f>PRODUCT(I9,J9)</f>
        <v>112159.74</v>
      </c>
    </row>
    <row r="10" spans="1:14">
      <c r="A10" s="1309" t="s">
        <v>2132</v>
      </c>
      <c r="B10" s="1309" t="s">
        <v>2133</v>
      </c>
      <c r="C10" s="1309" t="s">
        <v>2134</v>
      </c>
      <c r="D10" s="1309" t="s">
        <v>2130</v>
      </c>
      <c r="E10" s="1309" t="s">
        <v>2135</v>
      </c>
      <c r="F10" s="1309">
        <v>20</v>
      </c>
      <c r="G10" s="1463">
        <v>406.48</v>
      </c>
      <c r="H10" s="1485">
        <f t="shared" ref="H10:H37" si="0">PRODUCT(F10,G10)</f>
        <v>8129.6</v>
      </c>
      <c r="I10" s="1309">
        <v>44</v>
      </c>
      <c r="J10" s="1463">
        <v>403.18</v>
      </c>
      <c r="K10" s="1486">
        <v>17740.14</v>
      </c>
    </row>
    <row r="11" spans="1:14">
      <c r="A11" s="1309" t="s">
        <v>2136</v>
      </c>
      <c r="B11" s="1309" t="s">
        <v>2137</v>
      </c>
      <c r="C11" s="1309" t="s">
        <v>2138</v>
      </c>
      <c r="D11" s="1309" t="s">
        <v>2130</v>
      </c>
      <c r="E11" s="1309" t="s">
        <v>2139</v>
      </c>
      <c r="F11" s="1309">
        <v>350</v>
      </c>
      <c r="G11" s="1463">
        <v>357.04</v>
      </c>
      <c r="H11" s="1485">
        <f t="shared" si="0"/>
        <v>124964</v>
      </c>
      <c r="I11" s="1309">
        <v>576</v>
      </c>
      <c r="J11" s="1463">
        <v>356.14</v>
      </c>
      <c r="K11" s="1486">
        <f t="shared" ref="K11:K37" si="1">PRODUCT(I11,J11)</f>
        <v>205136.63999999998</v>
      </c>
    </row>
    <row r="12" spans="1:14">
      <c r="A12" s="1309" t="s">
        <v>2140</v>
      </c>
      <c r="B12" s="1309" t="s">
        <v>2141</v>
      </c>
      <c r="C12" s="1309" t="s">
        <v>2142</v>
      </c>
      <c r="D12" s="1309" t="s">
        <v>2130</v>
      </c>
      <c r="E12" s="1309" t="s">
        <v>2143</v>
      </c>
      <c r="F12" s="1309">
        <v>4</v>
      </c>
      <c r="G12" s="1463">
        <v>677.53</v>
      </c>
      <c r="H12" s="1485">
        <f t="shared" si="0"/>
        <v>2710.12</v>
      </c>
      <c r="I12" s="1309">
        <v>6</v>
      </c>
      <c r="J12" s="1463">
        <v>677.53</v>
      </c>
      <c r="K12" s="1486">
        <f t="shared" si="1"/>
        <v>4065.18</v>
      </c>
    </row>
    <row r="13" spans="1:14">
      <c r="A13" s="1309" t="s">
        <v>2144</v>
      </c>
      <c r="B13" s="1309" t="s">
        <v>2145</v>
      </c>
      <c r="C13" s="1309" t="s">
        <v>2146</v>
      </c>
      <c r="D13" s="1309" t="s">
        <v>2130</v>
      </c>
      <c r="E13" s="1309" t="s">
        <v>2147</v>
      </c>
      <c r="F13" s="1309">
        <v>310</v>
      </c>
      <c r="G13" s="1463">
        <v>736.48</v>
      </c>
      <c r="H13" s="1485">
        <f t="shared" si="0"/>
        <v>228308.80000000002</v>
      </c>
      <c r="I13" s="1309">
        <v>195</v>
      </c>
      <c r="J13" s="1463">
        <v>736.09699999999998</v>
      </c>
      <c r="K13" s="1486">
        <v>143539.04999999999</v>
      </c>
    </row>
    <row r="14" spans="1:14">
      <c r="A14" s="1309" t="s">
        <v>2148</v>
      </c>
      <c r="B14" s="1309" t="s">
        <v>2149</v>
      </c>
      <c r="C14" s="1309" t="s">
        <v>2150</v>
      </c>
      <c r="D14" s="1309" t="s">
        <v>2130</v>
      </c>
      <c r="E14" s="1309" t="s">
        <v>2135</v>
      </c>
      <c r="F14" s="1309">
        <v>260</v>
      </c>
      <c r="G14" s="1463">
        <v>1503.59</v>
      </c>
      <c r="H14" s="1485">
        <f t="shared" si="0"/>
        <v>390933.39999999997</v>
      </c>
      <c r="I14" s="1309">
        <v>232</v>
      </c>
      <c r="J14" s="1463">
        <v>1884.14</v>
      </c>
      <c r="K14" s="1486">
        <v>437121.74</v>
      </c>
    </row>
    <row r="15" spans="1:14">
      <c r="A15" s="1309" t="s">
        <v>2151</v>
      </c>
      <c r="B15" s="1309" t="s">
        <v>2152</v>
      </c>
      <c r="C15" s="1309" t="s">
        <v>2153</v>
      </c>
      <c r="D15" s="1309" t="s">
        <v>2130</v>
      </c>
      <c r="E15" s="1309" t="s">
        <v>2154</v>
      </c>
      <c r="F15" s="1309">
        <v>58</v>
      </c>
      <c r="G15" s="1463">
        <v>1829.84</v>
      </c>
      <c r="H15" s="1485">
        <f t="shared" si="0"/>
        <v>106130.72</v>
      </c>
      <c r="I15" s="1309">
        <v>75</v>
      </c>
      <c r="J15" s="1463">
        <v>1709.44</v>
      </c>
      <c r="K15" s="1486">
        <f t="shared" si="1"/>
        <v>128208</v>
      </c>
    </row>
    <row r="16" spans="1:14">
      <c r="A16" s="1309" t="s">
        <v>2155</v>
      </c>
      <c r="B16" s="1309" t="s">
        <v>2156</v>
      </c>
      <c r="C16" s="1309" t="s">
        <v>2157</v>
      </c>
      <c r="D16" s="1309" t="s">
        <v>2130</v>
      </c>
      <c r="E16" s="1309" t="s">
        <v>2158</v>
      </c>
      <c r="F16" s="1309">
        <v>110</v>
      </c>
      <c r="G16" s="1463">
        <v>10898.23</v>
      </c>
      <c r="H16" s="1485">
        <f t="shared" si="0"/>
        <v>1198805.3</v>
      </c>
      <c r="I16" s="1309">
        <v>137</v>
      </c>
      <c r="J16" s="1463">
        <v>10917.03</v>
      </c>
      <c r="K16" s="1486">
        <f t="shared" si="1"/>
        <v>1495633.11</v>
      </c>
    </row>
    <row r="17" spans="1:11">
      <c r="A17" s="1309" t="s">
        <v>2205</v>
      </c>
      <c r="B17" s="1309" t="s">
        <v>2206</v>
      </c>
      <c r="C17" s="1309" t="s">
        <v>2402</v>
      </c>
      <c r="D17" s="1309" t="s">
        <v>2130</v>
      </c>
      <c r="E17" s="1309" t="s">
        <v>2403</v>
      </c>
      <c r="F17" s="1309">
        <v>12</v>
      </c>
      <c r="G17" s="1463">
        <v>23263.86</v>
      </c>
      <c r="H17" s="1485">
        <f t="shared" si="0"/>
        <v>279166.32</v>
      </c>
      <c r="I17" s="1309">
        <v>3</v>
      </c>
      <c r="J17" s="1463">
        <v>23263.86</v>
      </c>
      <c r="K17" s="1486">
        <f t="shared" si="1"/>
        <v>69791.58</v>
      </c>
    </row>
    <row r="18" spans="1:11">
      <c r="A18" s="1309" t="s">
        <v>2159</v>
      </c>
      <c r="B18" s="1309" t="s">
        <v>2160</v>
      </c>
      <c r="C18" s="1309" t="s">
        <v>2161</v>
      </c>
      <c r="D18" s="1309" t="s">
        <v>2130</v>
      </c>
      <c r="E18" s="1309" t="s">
        <v>2162</v>
      </c>
      <c r="F18" s="1309">
        <v>14</v>
      </c>
      <c r="G18" s="1463">
        <v>11160.71</v>
      </c>
      <c r="H18" s="1485">
        <f t="shared" si="0"/>
        <v>156249.94</v>
      </c>
      <c r="I18" s="1309">
        <v>10</v>
      </c>
      <c r="J18" s="1463">
        <v>11160.71</v>
      </c>
      <c r="K18" s="1486">
        <f t="shared" si="1"/>
        <v>111607.09999999999</v>
      </c>
    </row>
    <row r="19" spans="1:11">
      <c r="A19" s="1309" t="s">
        <v>2159</v>
      </c>
      <c r="B19" s="1309" t="s">
        <v>2160</v>
      </c>
      <c r="C19" s="1309" t="s">
        <v>2161</v>
      </c>
      <c r="D19" s="1309" t="s">
        <v>2130</v>
      </c>
      <c r="E19" s="1309" t="s">
        <v>2163</v>
      </c>
      <c r="F19" s="1309">
        <v>54</v>
      </c>
      <c r="G19" s="1463">
        <v>33482.019999999997</v>
      </c>
      <c r="H19" s="1485">
        <f t="shared" si="0"/>
        <v>1808029.0799999998</v>
      </c>
      <c r="I19" s="1309">
        <v>117</v>
      </c>
      <c r="J19" s="1463">
        <v>33482.019999999997</v>
      </c>
      <c r="K19" s="1486">
        <f t="shared" si="1"/>
        <v>3917396.34</v>
      </c>
    </row>
    <row r="20" spans="1:11">
      <c r="A20" s="1309" t="s">
        <v>2164</v>
      </c>
      <c r="B20" s="1309" t="s">
        <v>2165</v>
      </c>
      <c r="C20" s="1309" t="s">
        <v>2166</v>
      </c>
      <c r="D20" s="1309" t="s">
        <v>2130</v>
      </c>
      <c r="E20" s="1309" t="s">
        <v>2167</v>
      </c>
      <c r="F20" s="1309">
        <v>12</v>
      </c>
      <c r="G20" s="1463">
        <v>9460</v>
      </c>
      <c r="H20" s="1485">
        <f t="shared" si="0"/>
        <v>113520</v>
      </c>
      <c r="I20" s="1309">
        <v>13</v>
      </c>
      <c r="J20" s="1463">
        <v>9460</v>
      </c>
      <c r="K20" s="1486">
        <f t="shared" si="1"/>
        <v>122980</v>
      </c>
    </row>
    <row r="21" spans="1:11">
      <c r="A21" s="1309" t="s">
        <v>2168</v>
      </c>
      <c r="B21" s="1309" t="s">
        <v>2169</v>
      </c>
      <c r="C21" s="1309" t="s">
        <v>2170</v>
      </c>
      <c r="D21" s="1309" t="s">
        <v>2130</v>
      </c>
      <c r="E21" s="1309" t="s">
        <v>2135</v>
      </c>
      <c r="F21" s="1309">
        <v>49</v>
      </c>
      <c r="G21" s="1463">
        <v>7064.87</v>
      </c>
      <c r="H21" s="1485">
        <f t="shared" si="0"/>
        <v>346178.63</v>
      </c>
      <c r="I21" s="1309">
        <v>41</v>
      </c>
      <c r="J21" s="1463">
        <v>7063.65</v>
      </c>
      <c r="K21" s="1486">
        <f>I21*J21</f>
        <v>289609.64999999997</v>
      </c>
    </row>
    <row r="22" spans="1:11">
      <c r="A22" s="1309" t="s">
        <v>2404</v>
      </c>
      <c r="B22" s="1309" t="s">
        <v>2171</v>
      </c>
      <c r="C22" s="1309" t="s">
        <v>2172</v>
      </c>
      <c r="D22" s="1309" t="s">
        <v>2130</v>
      </c>
      <c r="E22" s="1309" t="s">
        <v>2405</v>
      </c>
      <c r="F22" s="1309"/>
      <c r="G22" s="1463"/>
      <c r="H22" s="1485">
        <f t="shared" si="0"/>
        <v>0</v>
      </c>
      <c r="I22" s="1309">
        <v>11</v>
      </c>
      <c r="J22" s="1463">
        <v>4887.67</v>
      </c>
      <c r="K22" s="1486">
        <f t="shared" si="1"/>
        <v>53764.37</v>
      </c>
    </row>
    <row r="23" spans="1:11">
      <c r="A23" s="1309" t="s">
        <v>2173</v>
      </c>
      <c r="B23" s="1309" t="s">
        <v>2174</v>
      </c>
      <c r="C23" s="1309" t="s">
        <v>2175</v>
      </c>
      <c r="D23" s="1309" t="s">
        <v>2130</v>
      </c>
      <c r="E23" s="1309" t="s">
        <v>2176</v>
      </c>
      <c r="F23" s="1309">
        <v>178</v>
      </c>
      <c r="G23" s="1463">
        <v>2748.13</v>
      </c>
      <c r="H23" s="1485">
        <f t="shared" si="0"/>
        <v>489167.14</v>
      </c>
      <c r="I23" s="1309">
        <v>135</v>
      </c>
      <c r="J23" s="1463">
        <v>2148.6799999999998</v>
      </c>
      <c r="K23" s="1486">
        <v>290072.23</v>
      </c>
    </row>
    <row r="24" spans="1:11">
      <c r="A24" s="1309" t="s">
        <v>2177</v>
      </c>
      <c r="B24" s="1309" t="s">
        <v>2178</v>
      </c>
      <c r="C24" s="1309" t="s">
        <v>2179</v>
      </c>
      <c r="D24" s="1309" t="s">
        <v>2130</v>
      </c>
      <c r="E24" s="1309" t="s">
        <v>2135</v>
      </c>
      <c r="F24" s="1309">
        <v>3</v>
      </c>
      <c r="G24" s="1463">
        <v>1636.56</v>
      </c>
      <c r="H24" s="1485">
        <f t="shared" si="0"/>
        <v>4909.68</v>
      </c>
      <c r="I24" s="1309"/>
      <c r="J24" s="1463"/>
      <c r="K24" s="1486"/>
    </row>
    <row r="25" spans="1:11">
      <c r="A25" s="1309" t="s">
        <v>2180</v>
      </c>
      <c r="B25" s="1309" t="s">
        <v>2181</v>
      </c>
      <c r="C25" s="1309" t="s">
        <v>2182</v>
      </c>
      <c r="D25" s="1309" t="s">
        <v>2130</v>
      </c>
      <c r="E25" s="1309" t="s">
        <v>2183</v>
      </c>
      <c r="F25" s="1309">
        <v>130</v>
      </c>
      <c r="G25" s="1463">
        <v>2527.5500000000002</v>
      </c>
      <c r="H25" s="1485">
        <f t="shared" si="0"/>
        <v>328581.5</v>
      </c>
      <c r="I25" s="1309">
        <v>259</v>
      </c>
      <c r="J25" s="1463">
        <v>2527.44</v>
      </c>
      <c r="K25" s="1486">
        <v>654607.54</v>
      </c>
    </row>
    <row r="26" spans="1:11">
      <c r="A26" s="1309" t="s">
        <v>2184</v>
      </c>
      <c r="B26" s="1309" t="s">
        <v>2185</v>
      </c>
      <c r="C26" s="1309" t="s">
        <v>2186</v>
      </c>
      <c r="D26" s="1309" t="s">
        <v>2187</v>
      </c>
      <c r="E26" s="1309" t="s">
        <v>2188</v>
      </c>
      <c r="F26" s="1309">
        <v>5348</v>
      </c>
      <c r="G26" s="1463">
        <v>73.900000000000006</v>
      </c>
      <c r="H26" s="1485">
        <f t="shared" si="0"/>
        <v>395217.2</v>
      </c>
      <c r="I26" s="1309">
        <v>10024</v>
      </c>
      <c r="J26" s="1463">
        <v>74.362499999999997</v>
      </c>
      <c r="K26" s="1486">
        <f t="shared" si="1"/>
        <v>745409.7</v>
      </c>
    </row>
    <row r="27" spans="1:11">
      <c r="A27" s="1309" t="s">
        <v>2189</v>
      </c>
      <c r="B27" s="1309" t="s">
        <v>2190</v>
      </c>
      <c r="C27" s="1309" t="s">
        <v>2191</v>
      </c>
      <c r="D27" s="1309" t="s">
        <v>2130</v>
      </c>
      <c r="E27" s="1309" t="s">
        <v>2135</v>
      </c>
      <c r="F27" s="1309">
        <v>231</v>
      </c>
      <c r="G27" s="1463">
        <v>1426.91</v>
      </c>
      <c r="H27" s="1485">
        <f t="shared" si="0"/>
        <v>329616.21000000002</v>
      </c>
      <c r="I27" s="1309">
        <v>296</v>
      </c>
      <c r="J27" s="1463">
        <v>1426.23</v>
      </c>
      <c r="K27" s="1486">
        <v>422164.75</v>
      </c>
    </row>
    <row r="28" spans="1:11">
      <c r="A28" s="1309" t="s">
        <v>2192</v>
      </c>
      <c r="B28" s="1309" t="s">
        <v>2193</v>
      </c>
      <c r="C28" s="1309" t="s">
        <v>2194</v>
      </c>
      <c r="D28" s="1309" t="s">
        <v>2130</v>
      </c>
      <c r="E28" s="1309" t="s">
        <v>2195</v>
      </c>
      <c r="F28" s="1309">
        <v>702</v>
      </c>
      <c r="G28" s="1463">
        <v>548.20000000000005</v>
      </c>
      <c r="H28" s="1485">
        <f t="shared" si="0"/>
        <v>384836.4</v>
      </c>
      <c r="I28" s="1309">
        <v>590</v>
      </c>
      <c r="J28" s="1463">
        <v>535.66</v>
      </c>
      <c r="K28" s="1486">
        <f t="shared" si="1"/>
        <v>316039.39999999997</v>
      </c>
    </row>
    <row r="29" spans="1:11">
      <c r="A29" s="1309" t="s">
        <v>4724</v>
      </c>
      <c r="B29" s="1309" t="s">
        <v>2197</v>
      </c>
      <c r="C29" s="1309" t="s">
        <v>4725</v>
      </c>
      <c r="D29" s="1309" t="s">
        <v>2130</v>
      </c>
      <c r="E29" s="1309" t="s">
        <v>2139</v>
      </c>
      <c r="F29" s="1309">
        <v>38</v>
      </c>
      <c r="G29" s="1463">
        <v>30792.16</v>
      </c>
      <c r="H29" s="1485">
        <f t="shared" si="0"/>
        <v>1170102.08</v>
      </c>
      <c r="I29" s="1309">
        <v>32</v>
      </c>
      <c r="J29" s="1463">
        <v>30906.078000000001</v>
      </c>
      <c r="K29" s="1486">
        <f t="shared" si="1"/>
        <v>988994.49600000004</v>
      </c>
    </row>
    <row r="30" spans="1:11">
      <c r="A30" s="1309" t="s">
        <v>2177</v>
      </c>
      <c r="B30" s="1309" t="s">
        <v>2406</v>
      </c>
      <c r="C30" s="1309" t="s">
        <v>2179</v>
      </c>
      <c r="D30" s="1309" t="s">
        <v>2130</v>
      </c>
      <c r="E30" s="1309" t="s">
        <v>2199</v>
      </c>
      <c r="F30" s="1309">
        <v>20</v>
      </c>
      <c r="G30" s="1463">
        <v>315.70999999999998</v>
      </c>
      <c r="H30" s="1485">
        <f t="shared" si="0"/>
        <v>6314.2</v>
      </c>
      <c r="I30" s="1309"/>
      <c r="J30" s="1463"/>
      <c r="K30" s="1486">
        <f t="shared" si="1"/>
        <v>0</v>
      </c>
    </row>
    <row r="31" spans="1:11">
      <c r="A31" s="1309" t="s">
        <v>2200</v>
      </c>
      <c r="B31" s="1309" t="s">
        <v>2201</v>
      </c>
      <c r="C31" s="1309" t="s">
        <v>2202</v>
      </c>
      <c r="D31" s="1309" t="s">
        <v>2187</v>
      </c>
      <c r="E31" s="1309" t="s">
        <v>2203</v>
      </c>
      <c r="F31" s="1309">
        <v>3425</v>
      </c>
      <c r="G31" s="1463">
        <v>333.3</v>
      </c>
      <c r="H31" s="1485">
        <f t="shared" si="0"/>
        <v>1141552.5</v>
      </c>
      <c r="I31" s="1309">
        <v>1220</v>
      </c>
      <c r="J31" s="1463">
        <v>333.3</v>
      </c>
      <c r="K31" s="1486">
        <f t="shared" si="1"/>
        <v>406626</v>
      </c>
    </row>
    <row r="32" spans="1:11">
      <c r="A32" s="1309" t="s">
        <v>2200</v>
      </c>
      <c r="B32" s="1309" t="s">
        <v>2201</v>
      </c>
      <c r="C32" s="1309" t="s">
        <v>2202</v>
      </c>
      <c r="D32" s="1309" t="s">
        <v>2187</v>
      </c>
      <c r="E32" s="1309" t="s">
        <v>2204</v>
      </c>
      <c r="F32" s="1309">
        <v>1550</v>
      </c>
      <c r="G32" s="1463">
        <v>1333.2</v>
      </c>
      <c r="H32" s="1485">
        <f t="shared" si="0"/>
        <v>2066460</v>
      </c>
      <c r="I32" s="1309">
        <v>2215</v>
      </c>
      <c r="J32" s="1463">
        <v>1291.0037</v>
      </c>
      <c r="K32" s="1486">
        <f t="shared" si="1"/>
        <v>2859573.1954999999</v>
      </c>
    </row>
    <row r="33" spans="1:18">
      <c r="A33" s="1309" t="s">
        <v>2205</v>
      </c>
      <c r="B33" s="1309" t="s">
        <v>2206</v>
      </c>
      <c r="C33" s="1309" t="s">
        <v>2207</v>
      </c>
      <c r="D33" s="1309" t="s">
        <v>2130</v>
      </c>
      <c r="E33" s="1309" t="s">
        <v>2162</v>
      </c>
      <c r="F33" s="1309">
        <v>12</v>
      </c>
      <c r="G33" s="1463">
        <v>10743.04</v>
      </c>
      <c r="H33" s="1485">
        <f t="shared" si="0"/>
        <v>128916.48000000001</v>
      </c>
      <c r="I33" s="1309">
        <v>31</v>
      </c>
      <c r="J33" s="1463">
        <v>10703.77</v>
      </c>
      <c r="K33" s="1486">
        <f t="shared" si="1"/>
        <v>331816.87</v>
      </c>
    </row>
    <row r="34" spans="1:18">
      <c r="A34" s="1309" t="s">
        <v>2196</v>
      </c>
      <c r="B34" s="1309" t="s">
        <v>2407</v>
      </c>
      <c r="C34" s="1309" t="s">
        <v>2198</v>
      </c>
      <c r="D34" s="1309" t="s">
        <v>2130</v>
      </c>
      <c r="E34" s="1309" t="s">
        <v>2131</v>
      </c>
      <c r="F34" s="1309">
        <v>10</v>
      </c>
      <c r="G34" s="1463">
        <v>5766.97</v>
      </c>
      <c r="H34" s="1485">
        <f t="shared" si="0"/>
        <v>57669.700000000004</v>
      </c>
      <c r="I34" s="1309">
        <v>33</v>
      </c>
      <c r="J34" s="1463">
        <v>5766.97</v>
      </c>
      <c r="K34" s="1486">
        <f t="shared" si="1"/>
        <v>190310.01</v>
      </c>
    </row>
    <row r="35" spans="1:18">
      <c r="A35" s="1309" t="s">
        <v>254</v>
      </c>
      <c r="B35" s="1309" t="s">
        <v>255</v>
      </c>
      <c r="C35" s="1309" t="s">
        <v>256</v>
      </c>
      <c r="D35" s="1309" t="s">
        <v>2130</v>
      </c>
      <c r="E35" s="1309" t="s">
        <v>2199</v>
      </c>
      <c r="F35" s="1309"/>
      <c r="G35" s="1463"/>
      <c r="H35" s="1485"/>
      <c r="I35" s="1309">
        <v>100</v>
      </c>
      <c r="J35" s="1463">
        <v>585.78</v>
      </c>
      <c r="K35" s="1486">
        <f t="shared" si="1"/>
        <v>58578</v>
      </c>
    </row>
    <row r="36" spans="1:18">
      <c r="A36" s="1309" t="s">
        <v>2192</v>
      </c>
      <c r="B36" s="1309" t="s">
        <v>257</v>
      </c>
      <c r="C36" s="1309" t="s">
        <v>2194</v>
      </c>
      <c r="D36" s="1309" t="s">
        <v>258</v>
      </c>
      <c r="E36" s="1309" t="s">
        <v>2147</v>
      </c>
      <c r="F36" s="1309"/>
      <c r="G36" s="1463"/>
      <c r="H36" s="1485"/>
      <c r="I36" s="1309">
        <v>18</v>
      </c>
      <c r="J36" s="1463">
        <v>1104.69</v>
      </c>
      <c r="K36" s="1486">
        <f t="shared" si="1"/>
        <v>19884.420000000002</v>
      </c>
    </row>
    <row r="37" spans="1:18" ht="12" customHeight="1">
      <c r="A37" s="1309" t="s">
        <v>2180</v>
      </c>
      <c r="B37" s="1309" t="s">
        <v>2408</v>
      </c>
      <c r="C37" s="1309" t="s">
        <v>2182</v>
      </c>
      <c r="D37" s="1309" t="s">
        <v>2130</v>
      </c>
      <c r="E37" s="1309" t="s">
        <v>2409</v>
      </c>
      <c r="F37" s="1309">
        <v>5</v>
      </c>
      <c r="G37" s="1463">
        <v>9540</v>
      </c>
      <c r="H37" s="1485">
        <f t="shared" si="0"/>
        <v>47700</v>
      </c>
      <c r="I37" s="1309"/>
      <c r="J37" s="1463"/>
      <c r="K37" s="1486">
        <f t="shared" si="1"/>
        <v>0</v>
      </c>
      <c r="Q37" s="445"/>
      <c r="R37" s="445"/>
    </row>
    <row r="38" spans="1:18" ht="12" customHeight="1">
      <c r="A38" s="1487" t="s">
        <v>7224</v>
      </c>
      <c r="B38" s="1309" t="s">
        <v>7225</v>
      </c>
      <c r="C38" s="1311" t="s">
        <v>7224</v>
      </c>
      <c r="D38" s="1309" t="s">
        <v>2130</v>
      </c>
      <c r="E38" s="1309" t="s">
        <v>7226</v>
      </c>
      <c r="F38" s="1309"/>
      <c r="G38" s="1463"/>
      <c r="H38" s="1309"/>
      <c r="I38" s="1309">
        <v>352</v>
      </c>
      <c r="J38" s="1463">
        <v>219.09700000000001</v>
      </c>
      <c r="K38" s="1488">
        <f>I38*J38</f>
        <v>77122.144</v>
      </c>
      <c r="Q38" s="445"/>
      <c r="R38" s="445"/>
    </row>
    <row r="39" spans="1:18" ht="12" customHeight="1">
      <c r="A39" s="1309" t="s">
        <v>7227</v>
      </c>
      <c r="B39" s="1309" t="s">
        <v>2181</v>
      </c>
      <c r="C39" s="1309" t="s">
        <v>7227</v>
      </c>
      <c r="D39" s="1309" t="s">
        <v>2130</v>
      </c>
      <c r="E39" s="1309" t="s">
        <v>2147</v>
      </c>
      <c r="F39" s="1309"/>
      <c r="G39" s="1463"/>
      <c r="H39" s="1309"/>
      <c r="I39" s="1309">
        <v>30</v>
      </c>
      <c r="J39" s="1463">
        <v>2312.85</v>
      </c>
      <c r="K39" s="1488">
        <f>I39*J39</f>
        <v>69385.5</v>
      </c>
      <c r="Q39" s="445"/>
      <c r="R39" s="445"/>
    </row>
    <row r="40" spans="1:18" ht="12" customHeight="1">
      <c r="A40" s="1311" t="s">
        <v>7228</v>
      </c>
      <c r="B40" s="1309" t="s">
        <v>7229</v>
      </c>
      <c r="C40" s="1309" t="s">
        <v>7230</v>
      </c>
      <c r="D40" s="1309" t="s">
        <v>2130</v>
      </c>
      <c r="E40" s="1309" t="s">
        <v>7231</v>
      </c>
      <c r="F40" s="1309"/>
      <c r="G40" s="1463"/>
      <c r="H40" s="1309"/>
      <c r="I40" s="1309">
        <v>6</v>
      </c>
      <c r="J40" s="1489">
        <v>968</v>
      </c>
      <c r="K40" s="1488">
        <f t="shared" ref="K40" si="2">I40*J40</f>
        <v>5808</v>
      </c>
      <c r="Q40" s="445"/>
      <c r="R40" s="445"/>
    </row>
    <row r="41" spans="1:18" ht="12" customHeight="1">
      <c r="A41" s="1309" t="s">
        <v>7232</v>
      </c>
      <c r="B41" s="1485" t="s">
        <v>7233</v>
      </c>
      <c r="C41" s="1485" t="s">
        <v>7234</v>
      </c>
      <c r="D41" s="1485" t="s">
        <v>2130</v>
      </c>
      <c r="E41" s="1485" t="s">
        <v>7235</v>
      </c>
      <c r="F41" s="1309"/>
      <c r="G41" s="1468"/>
      <c r="H41" s="1309"/>
      <c r="I41" s="1309">
        <v>6</v>
      </c>
      <c r="J41" s="1463">
        <v>24549.16</v>
      </c>
      <c r="K41" s="1488">
        <v>14754.96</v>
      </c>
      <c r="Q41" s="445"/>
      <c r="R41" s="445"/>
    </row>
    <row r="42" spans="1:18" ht="12" customHeight="1">
      <c r="A42" s="1309"/>
      <c r="B42" s="1485"/>
      <c r="C42" s="1485"/>
      <c r="D42" s="1485"/>
      <c r="E42" s="1485"/>
      <c r="F42" s="1485"/>
      <c r="G42" s="1490"/>
      <c r="H42" s="1309"/>
      <c r="I42" s="1309"/>
      <c r="J42" s="1463"/>
      <c r="K42" s="1309"/>
      <c r="Q42" s="445"/>
      <c r="R42" s="445"/>
    </row>
    <row r="43" spans="1:18" ht="12" customHeight="1" thickBot="1">
      <c r="A43" s="1403" t="s">
        <v>2537</v>
      </c>
      <c r="B43" s="1491"/>
      <c r="C43" s="1491"/>
      <c r="D43" s="1491"/>
      <c r="E43" s="1492"/>
      <c r="F43" s="1492"/>
      <c r="G43" s="1493"/>
      <c r="H43" s="1494">
        <f>SUM(H44:H51)</f>
        <v>3691000</v>
      </c>
      <c r="I43" s="1495"/>
      <c r="J43" s="1496"/>
      <c r="K43" s="1497">
        <v>2745694.5</v>
      </c>
      <c r="Q43" s="445"/>
      <c r="R43" s="445"/>
    </row>
    <row r="44" spans="1:18" ht="15">
      <c r="A44" s="1309" t="s">
        <v>2538</v>
      </c>
      <c r="B44" s="1487" t="s">
        <v>2539</v>
      </c>
      <c r="C44" s="1487" t="s">
        <v>2540</v>
      </c>
      <c r="D44" s="1487" t="s">
        <v>2130</v>
      </c>
      <c r="E44" s="1487" t="s">
        <v>2541</v>
      </c>
      <c r="F44" s="1309">
        <v>802</v>
      </c>
      <c r="G44" s="1463">
        <v>1314.17</v>
      </c>
      <c r="H44" s="1485">
        <f>PRODUCT(F44,G44)</f>
        <v>1053964.3400000001</v>
      </c>
      <c r="I44" s="1309">
        <v>402</v>
      </c>
      <c r="J44" s="1463">
        <v>1314.17</v>
      </c>
      <c r="K44" s="1486">
        <f>PRODUCT(I44,J44)</f>
        <v>528296.34000000008</v>
      </c>
      <c r="Q44" s="445"/>
      <c r="R44" s="445"/>
    </row>
    <row r="45" spans="1:18" ht="15">
      <c r="A45" s="1309" t="s">
        <v>2542</v>
      </c>
      <c r="B45" s="1487" t="s">
        <v>2543</v>
      </c>
      <c r="C45" s="1487" t="s">
        <v>2544</v>
      </c>
      <c r="D45" s="1487" t="s">
        <v>2130</v>
      </c>
      <c r="E45" s="1487" t="s">
        <v>2541</v>
      </c>
      <c r="F45" s="1309">
        <v>1032</v>
      </c>
      <c r="G45" s="1463">
        <v>1204.1300000000001</v>
      </c>
      <c r="H45" s="1485">
        <f t="shared" ref="H45:H53" si="3">PRODUCT(F45,G45)</f>
        <v>1242662.1600000001</v>
      </c>
      <c r="I45" s="1309">
        <v>702</v>
      </c>
      <c r="J45" s="1463">
        <v>1204.1300000000001</v>
      </c>
      <c r="K45" s="1486">
        <f t="shared" ref="K45:K53" si="4">PRODUCT(I45,J45)</f>
        <v>845299.26000000013</v>
      </c>
      <c r="Q45" s="445"/>
      <c r="R45" s="445"/>
    </row>
    <row r="46" spans="1:18" ht="15">
      <c r="A46" s="1309" t="s">
        <v>2545</v>
      </c>
      <c r="B46" s="1487" t="s">
        <v>2546</v>
      </c>
      <c r="C46" s="1487" t="s">
        <v>2547</v>
      </c>
      <c r="D46" s="1487" t="s">
        <v>2130</v>
      </c>
      <c r="E46" s="1487" t="s">
        <v>2548</v>
      </c>
      <c r="F46" s="1309">
        <v>182</v>
      </c>
      <c r="G46" s="1463">
        <v>2871</v>
      </c>
      <c r="H46" s="1485">
        <f t="shared" si="3"/>
        <v>522522</v>
      </c>
      <c r="I46" s="1309">
        <v>47</v>
      </c>
      <c r="J46" s="1463">
        <v>2871</v>
      </c>
      <c r="K46" s="1486">
        <f t="shared" si="4"/>
        <v>134937</v>
      </c>
      <c r="Q46" s="445"/>
      <c r="R46" s="445"/>
    </row>
    <row r="47" spans="1:18" ht="15">
      <c r="A47" s="1309" t="s">
        <v>2545</v>
      </c>
      <c r="B47" s="1487" t="s">
        <v>2546</v>
      </c>
      <c r="C47" s="1487" t="s">
        <v>2547</v>
      </c>
      <c r="D47" s="1487" t="s">
        <v>2130</v>
      </c>
      <c r="E47" s="1487" t="s">
        <v>2549</v>
      </c>
      <c r="F47" s="1309">
        <v>61</v>
      </c>
      <c r="G47" s="1463">
        <v>4306.5</v>
      </c>
      <c r="H47" s="1485">
        <f t="shared" si="3"/>
        <v>262696.5</v>
      </c>
      <c r="I47" s="1309">
        <v>35</v>
      </c>
      <c r="J47" s="1463">
        <v>4306.5</v>
      </c>
      <c r="K47" s="1486">
        <f t="shared" si="4"/>
        <v>150727.5</v>
      </c>
      <c r="Q47" s="445"/>
      <c r="R47" s="445"/>
    </row>
    <row r="48" spans="1:18" ht="15">
      <c r="A48" s="1309" t="s">
        <v>2538</v>
      </c>
      <c r="B48" s="1487" t="s">
        <v>2543</v>
      </c>
      <c r="C48" s="1487" t="s">
        <v>2550</v>
      </c>
      <c r="D48" s="1487" t="s">
        <v>2130</v>
      </c>
      <c r="E48" s="1487" t="s">
        <v>2541</v>
      </c>
      <c r="F48" s="1309">
        <v>560</v>
      </c>
      <c r="G48" s="1463">
        <v>914.06</v>
      </c>
      <c r="H48" s="1485">
        <f t="shared" si="3"/>
        <v>511873.6</v>
      </c>
      <c r="I48" s="1309">
        <v>515</v>
      </c>
      <c r="J48" s="1463">
        <v>914.06</v>
      </c>
      <c r="K48" s="1486">
        <f t="shared" si="4"/>
        <v>470740.89999999997</v>
      </c>
      <c r="Q48" s="445"/>
      <c r="R48" s="445"/>
    </row>
    <row r="49" spans="1:18" ht="15">
      <c r="A49" s="1309" t="s">
        <v>2551</v>
      </c>
      <c r="B49" s="1487" t="s">
        <v>2552</v>
      </c>
      <c r="C49" s="1487" t="s">
        <v>2553</v>
      </c>
      <c r="D49" s="1487" t="s">
        <v>2130</v>
      </c>
      <c r="E49" s="1487" t="s">
        <v>2135</v>
      </c>
      <c r="F49" s="1309">
        <v>6</v>
      </c>
      <c r="G49" s="1463">
        <v>9699.7999999999993</v>
      </c>
      <c r="H49" s="1485">
        <f t="shared" si="3"/>
        <v>58198.799999999996</v>
      </c>
      <c r="I49" s="1309">
        <v>5</v>
      </c>
      <c r="J49" s="1463">
        <v>9699.7999999999993</v>
      </c>
      <c r="K49" s="1486">
        <f t="shared" si="4"/>
        <v>48499</v>
      </c>
      <c r="Q49" s="445"/>
      <c r="R49" s="445"/>
    </row>
    <row r="50" spans="1:18" ht="15">
      <c r="A50" s="1309" t="s">
        <v>2551</v>
      </c>
      <c r="B50" s="1487" t="s">
        <v>2552</v>
      </c>
      <c r="C50" s="1487" t="s">
        <v>2553</v>
      </c>
      <c r="D50" s="1487" t="s">
        <v>2130</v>
      </c>
      <c r="E50" s="1487" t="s">
        <v>2554</v>
      </c>
      <c r="F50" s="1309">
        <v>2</v>
      </c>
      <c r="G50" s="1463">
        <v>1453.44</v>
      </c>
      <c r="H50" s="1485">
        <f t="shared" si="3"/>
        <v>2906.88</v>
      </c>
      <c r="I50" s="1309">
        <v>1</v>
      </c>
      <c r="J50" s="1463">
        <v>14549.7</v>
      </c>
      <c r="K50" s="1486">
        <f t="shared" si="4"/>
        <v>14549.7</v>
      </c>
      <c r="Q50" s="445"/>
      <c r="R50" s="445"/>
    </row>
    <row r="51" spans="1:18" ht="15">
      <c r="A51" s="1309" t="s">
        <v>7236</v>
      </c>
      <c r="B51" s="1487" t="s">
        <v>7237</v>
      </c>
      <c r="C51" s="1487" t="s">
        <v>4726</v>
      </c>
      <c r="D51" s="1487" t="s">
        <v>2130</v>
      </c>
      <c r="E51" s="1487" t="s">
        <v>2541</v>
      </c>
      <c r="F51" s="1309">
        <v>28</v>
      </c>
      <c r="G51" s="1463">
        <v>1291.99</v>
      </c>
      <c r="H51" s="1485">
        <f t="shared" si="3"/>
        <v>36175.72</v>
      </c>
      <c r="I51" s="1309">
        <v>464</v>
      </c>
      <c r="J51" s="1463">
        <v>1183.5999999999999</v>
      </c>
      <c r="K51" s="1486">
        <f t="shared" si="4"/>
        <v>549190.39999999991</v>
      </c>
      <c r="Q51" s="445"/>
      <c r="R51" s="445"/>
    </row>
    <row r="52" spans="1:18" ht="15">
      <c r="A52" s="1309" t="s">
        <v>7238</v>
      </c>
      <c r="B52" s="1487" t="s">
        <v>7239</v>
      </c>
      <c r="C52" s="1487" t="s">
        <v>7240</v>
      </c>
      <c r="D52" s="1487" t="s">
        <v>2130</v>
      </c>
      <c r="E52" s="1487" t="s">
        <v>7241</v>
      </c>
      <c r="F52" s="1309"/>
      <c r="G52" s="1463"/>
      <c r="H52" s="1485"/>
      <c r="I52" s="1309">
        <v>2</v>
      </c>
      <c r="J52" s="1463">
        <v>1727.2</v>
      </c>
      <c r="K52" s="1486">
        <f t="shared" si="4"/>
        <v>3454.4</v>
      </c>
      <c r="Q52" s="445"/>
      <c r="R52" s="445"/>
    </row>
    <row r="53" spans="1:18" ht="15.75" thickBot="1">
      <c r="A53" s="1309"/>
      <c r="B53" s="1487"/>
      <c r="C53" s="1487"/>
      <c r="D53" s="1487"/>
      <c r="E53" s="1487"/>
      <c r="F53" s="1309"/>
      <c r="G53" s="1309"/>
      <c r="H53" s="1485">
        <f t="shared" si="3"/>
        <v>0</v>
      </c>
      <c r="I53" s="1309"/>
      <c r="J53" s="1463"/>
      <c r="K53" s="1486">
        <f t="shared" si="4"/>
        <v>0</v>
      </c>
      <c r="Q53" s="445"/>
      <c r="R53" s="445"/>
    </row>
    <row r="54" spans="1:18" ht="15.75" thickBot="1">
      <c r="A54" s="1480" t="s">
        <v>2555</v>
      </c>
      <c r="B54" s="1480"/>
      <c r="C54" s="1480"/>
      <c r="D54" s="1480"/>
      <c r="E54" s="1480"/>
      <c r="F54" s="1480"/>
      <c r="G54" s="1481"/>
      <c r="H54" s="847">
        <f>SUM(H55:H58)</f>
        <v>14968987.379999999</v>
      </c>
      <c r="I54" s="1482"/>
      <c r="J54" s="1483"/>
      <c r="K54" s="1484">
        <v>14137950</v>
      </c>
      <c r="Q54" s="445"/>
      <c r="R54" s="445"/>
    </row>
    <row r="55" spans="1:18">
      <c r="A55" s="1309" t="s">
        <v>2556</v>
      </c>
      <c r="B55" s="1487" t="s">
        <v>2557</v>
      </c>
      <c r="C55" s="1487" t="s">
        <v>4727</v>
      </c>
      <c r="D55" s="1487" t="s">
        <v>2130</v>
      </c>
      <c r="E55" s="1487" t="s">
        <v>2558</v>
      </c>
      <c r="F55" s="1309">
        <v>1321</v>
      </c>
      <c r="G55" s="1463">
        <v>7407.78</v>
      </c>
      <c r="H55" s="1485">
        <f>SUM(F55*G55)</f>
        <v>9785677.379999999</v>
      </c>
      <c r="I55" s="1309">
        <v>306</v>
      </c>
      <c r="J55" s="1463">
        <v>7407.78</v>
      </c>
      <c r="K55" s="1485">
        <f>PRODUCT(I55,J55)</f>
        <v>2266780.6799999997</v>
      </c>
    </row>
    <row r="56" spans="1:18">
      <c r="A56" s="1309" t="s">
        <v>2559</v>
      </c>
      <c r="B56" s="1487" t="s">
        <v>2560</v>
      </c>
      <c r="C56" s="1487" t="s">
        <v>2561</v>
      </c>
      <c r="D56" s="1487" t="s">
        <v>2130</v>
      </c>
      <c r="E56" s="1487" t="s">
        <v>4728</v>
      </c>
      <c r="F56" s="1309"/>
      <c r="G56" s="1463"/>
      <c r="H56" s="1485">
        <f>SUM(F56*G56)</f>
        <v>0</v>
      </c>
      <c r="I56" s="1309"/>
      <c r="J56" s="1463"/>
      <c r="K56" s="1485">
        <f>PRODUCT(I56,J56)</f>
        <v>0</v>
      </c>
    </row>
    <row r="57" spans="1:18">
      <c r="A57" s="1309" t="s">
        <v>2556</v>
      </c>
      <c r="B57" s="1487" t="s">
        <v>2557</v>
      </c>
      <c r="C57" s="1487" t="s">
        <v>2410</v>
      </c>
      <c r="D57" s="1487" t="s">
        <v>2130</v>
      </c>
      <c r="E57" s="1487" t="s">
        <v>2558</v>
      </c>
      <c r="F57" s="1309"/>
      <c r="G57" s="1463"/>
      <c r="H57" s="1485">
        <f>SUM(F57*G57)</f>
        <v>0</v>
      </c>
      <c r="I57" s="1309"/>
      <c r="J57" s="1463"/>
      <c r="K57" s="1485">
        <f>PRODUCT(I57,J57)</f>
        <v>0</v>
      </c>
    </row>
    <row r="58" spans="1:18">
      <c r="A58" s="1309" t="s">
        <v>2559</v>
      </c>
      <c r="B58" s="1487" t="s">
        <v>2560</v>
      </c>
      <c r="C58" s="1487" t="s">
        <v>2411</v>
      </c>
      <c r="D58" s="1487" t="s">
        <v>2130</v>
      </c>
      <c r="E58" s="1487" t="s">
        <v>259</v>
      </c>
      <c r="F58" s="1309">
        <v>417</v>
      </c>
      <c r="G58" s="1463">
        <v>12430</v>
      </c>
      <c r="H58" s="1485">
        <f>SUM(F58*G58)</f>
        <v>5183310</v>
      </c>
      <c r="I58" s="1309"/>
      <c r="J58" s="1463"/>
      <c r="K58" s="1485">
        <f>PRODUCT(I58,J58)</f>
        <v>0</v>
      </c>
    </row>
    <row r="59" spans="1:18">
      <c r="A59" s="1309"/>
      <c r="B59" s="1487" t="s">
        <v>2560</v>
      </c>
      <c r="C59" s="1487" t="s">
        <v>2411</v>
      </c>
      <c r="D59" s="1487"/>
      <c r="E59" s="1487" t="s">
        <v>2558</v>
      </c>
      <c r="F59" s="1309"/>
      <c r="G59" s="1468"/>
      <c r="H59" s="1309"/>
      <c r="I59" s="1309">
        <v>170</v>
      </c>
      <c r="J59" s="1489">
        <v>24860</v>
      </c>
      <c r="K59" s="1488">
        <f>I59*J59</f>
        <v>4226200</v>
      </c>
    </row>
    <row r="60" spans="1:18">
      <c r="A60" s="1309"/>
      <c r="B60" s="1487" t="s">
        <v>2560</v>
      </c>
      <c r="C60" s="1487" t="s">
        <v>2411</v>
      </c>
      <c r="D60" s="1487"/>
      <c r="E60" s="1487" t="s">
        <v>7242</v>
      </c>
      <c r="F60" s="1309"/>
      <c r="G60" s="1468"/>
      <c r="H60" s="1309"/>
      <c r="I60" s="1309">
        <v>25</v>
      </c>
      <c r="J60" s="1489">
        <v>49720</v>
      </c>
      <c r="K60" s="1488">
        <f t="shared" ref="K60" si="5">I60*J60</f>
        <v>1243000</v>
      </c>
    </row>
    <row r="61" spans="1:18">
      <c r="A61" s="1309"/>
      <c r="B61" s="1487"/>
      <c r="C61" s="1487" t="s">
        <v>7243</v>
      </c>
      <c r="D61" s="1487" t="s">
        <v>2130</v>
      </c>
      <c r="E61" s="1487" t="s">
        <v>2558</v>
      </c>
      <c r="F61" s="1309"/>
      <c r="G61" s="1463"/>
      <c r="H61" s="1309"/>
      <c r="I61" s="1309">
        <v>1086</v>
      </c>
      <c r="J61" s="1489">
        <v>5895</v>
      </c>
      <c r="K61" s="1488">
        <f>I61*J61</f>
        <v>6401970</v>
      </c>
    </row>
    <row r="62" spans="1:18">
      <c r="A62" s="1309"/>
      <c r="B62" s="1487"/>
      <c r="C62" s="1487"/>
      <c r="D62" s="1487"/>
      <c r="E62" s="1487"/>
      <c r="F62" s="1309"/>
      <c r="G62" s="1490"/>
      <c r="H62" s="1309"/>
      <c r="I62" s="1309"/>
      <c r="J62" s="1489"/>
      <c r="K62" s="1488"/>
    </row>
    <row r="63" spans="1:18" ht="13.5" thickBot="1">
      <c r="A63" s="1480" t="s">
        <v>2562</v>
      </c>
      <c r="B63" s="1480"/>
      <c r="C63" s="1480"/>
      <c r="D63" s="1480"/>
      <c r="E63" s="1480"/>
      <c r="F63" s="1480"/>
      <c r="G63" s="1493"/>
      <c r="H63" s="1494">
        <f>SUM(H64:H77)</f>
        <v>87794999.995000005</v>
      </c>
      <c r="I63" s="1495"/>
      <c r="J63" s="1496"/>
      <c r="K63" s="1486">
        <v>115199641</v>
      </c>
    </row>
    <row r="64" spans="1:18">
      <c r="A64" s="1480" t="s">
        <v>2563</v>
      </c>
      <c r="B64" s="1487" t="s">
        <v>2208</v>
      </c>
      <c r="C64" s="1311"/>
      <c r="D64" s="1311"/>
      <c r="E64" s="1311"/>
      <c r="F64" s="1311"/>
      <c r="G64" s="1311"/>
      <c r="H64" s="1485">
        <v>6640073.2450000001</v>
      </c>
      <c r="I64" s="1498"/>
      <c r="J64" s="1499"/>
      <c r="K64" s="1486">
        <v>7677109.9100000001</v>
      </c>
    </row>
    <row r="65" spans="1:11">
      <c r="A65" s="1480" t="s">
        <v>2209</v>
      </c>
      <c r="B65" s="1487" t="s">
        <v>2210</v>
      </c>
      <c r="C65" s="1311"/>
      <c r="D65" s="1311"/>
      <c r="E65" s="1311"/>
      <c r="F65" s="1311"/>
      <c r="G65" s="1311"/>
      <c r="H65" s="1309">
        <v>26639640.100000001</v>
      </c>
      <c r="I65" s="1498"/>
      <c r="J65" s="1499"/>
      <c r="K65" s="1488">
        <v>39268730.600000001</v>
      </c>
    </row>
    <row r="66" spans="1:11">
      <c r="A66" s="1480" t="s">
        <v>2211</v>
      </c>
      <c r="B66" s="1487" t="s">
        <v>2212</v>
      </c>
      <c r="C66" s="1311"/>
      <c r="D66" s="1311"/>
      <c r="E66" s="1311"/>
      <c r="F66" s="1311"/>
      <c r="G66" s="1311"/>
      <c r="H66" s="1309">
        <v>2370290.59</v>
      </c>
      <c r="I66" s="1498"/>
      <c r="J66" s="1499"/>
      <c r="K66" s="1488">
        <v>2306229.66</v>
      </c>
    </row>
    <row r="67" spans="1:11">
      <c r="A67" s="1480" t="s">
        <v>2213</v>
      </c>
      <c r="B67" s="1487" t="s">
        <v>2214</v>
      </c>
      <c r="C67" s="1311"/>
      <c r="D67" s="1311"/>
      <c r="E67" s="1311"/>
      <c r="F67" s="1311"/>
      <c r="G67" s="1311"/>
      <c r="H67" s="1309">
        <v>270608.5</v>
      </c>
      <c r="I67" s="1498"/>
      <c r="J67" s="1499"/>
      <c r="K67" s="1488">
        <v>314664.25</v>
      </c>
    </row>
    <row r="68" spans="1:11">
      <c r="A68" s="1480" t="s">
        <v>2215</v>
      </c>
      <c r="B68" s="1487" t="s">
        <v>2216</v>
      </c>
      <c r="C68" s="1311"/>
      <c r="D68" s="1311"/>
      <c r="E68" s="1311"/>
      <c r="F68" s="1311"/>
      <c r="G68" s="1311"/>
      <c r="H68" s="1309">
        <v>123066.13</v>
      </c>
      <c r="I68" s="1498"/>
      <c r="J68" s="1499"/>
      <c r="K68" s="1488">
        <v>63299.33</v>
      </c>
    </row>
    <row r="69" spans="1:11">
      <c r="A69" s="1480" t="s">
        <v>2217</v>
      </c>
      <c r="B69" s="1487" t="s">
        <v>4341</v>
      </c>
      <c r="C69" s="1311"/>
      <c r="D69" s="1311"/>
      <c r="E69" s="1311"/>
      <c r="F69" s="1311"/>
      <c r="G69" s="1311"/>
      <c r="H69" s="1309">
        <v>4687325.87</v>
      </c>
      <c r="I69" s="1498"/>
      <c r="J69" s="1499"/>
      <c r="K69" s="1488">
        <v>8680153.1500000004</v>
      </c>
    </row>
    <row r="70" spans="1:11">
      <c r="A70" s="1480" t="s">
        <v>4342</v>
      </c>
      <c r="B70" s="1487" t="s">
        <v>4343</v>
      </c>
      <c r="C70" s="1311"/>
      <c r="D70" s="1311"/>
      <c r="E70" s="1311"/>
      <c r="F70" s="1311"/>
      <c r="G70" s="1311"/>
      <c r="H70" s="1309">
        <v>21836231</v>
      </c>
      <c r="I70" s="1498"/>
      <c r="J70" s="1499"/>
      <c r="K70" s="1488">
        <v>30209223.469999999</v>
      </c>
    </row>
    <row r="71" spans="1:11">
      <c r="A71" s="1480" t="s">
        <v>4344</v>
      </c>
      <c r="B71" s="1487" t="s">
        <v>4345</v>
      </c>
      <c r="C71" s="1311"/>
      <c r="D71" s="1311"/>
      <c r="E71" s="1311"/>
      <c r="F71" s="1311"/>
      <c r="G71" s="1311"/>
      <c r="H71" s="1309"/>
      <c r="I71" s="1498"/>
      <c r="J71" s="1499"/>
      <c r="K71" s="1309">
        <v>0</v>
      </c>
    </row>
    <row r="72" spans="1:11">
      <c r="A72" s="1480" t="s">
        <v>4346</v>
      </c>
      <c r="B72" s="1487" t="s">
        <v>4347</v>
      </c>
      <c r="C72" s="1311"/>
      <c r="D72" s="1311"/>
      <c r="E72" s="1311"/>
      <c r="F72" s="1311"/>
      <c r="G72" s="1311"/>
      <c r="H72" s="1309">
        <v>1038334.89</v>
      </c>
      <c r="I72" s="1498"/>
      <c r="J72" s="1499"/>
      <c r="K72" s="1488">
        <v>1516888</v>
      </c>
    </row>
    <row r="73" spans="1:11">
      <c r="A73" s="1480" t="s">
        <v>4348</v>
      </c>
      <c r="B73" s="1487" t="s">
        <v>4349</v>
      </c>
      <c r="C73" s="1311"/>
      <c r="D73" s="1311"/>
      <c r="E73" s="1311"/>
      <c r="F73" s="1311"/>
      <c r="G73" s="1311"/>
      <c r="H73" s="1309">
        <v>18171564.010000002</v>
      </c>
      <c r="I73" s="1498"/>
      <c r="J73" s="1499"/>
      <c r="K73" s="1488">
        <v>17725250.859999999</v>
      </c>
    </row>
    <row r="74" spans="1:11">
      <c r="A74" s="1480" t="s">
        <v>4350</v>
      </c>
      <c r="B74" s="1487" t="s">
        <v>4351</v>
      </c>
      <c r="C74" s="1311"/>
      <c r="D74" s="1311"/>
      <c r="E74" s="1311"/>
      <c r="F74" s="1311"/>
      <c r="G74" s="1311"/>
      <c r="H74" s="1309">
        <v>21027.8</v>
      </c>
      <c r="I74" s="1498"/>
      <c r="J74" s="1498"/>
      <c r="K74" s="1309">
        <v>6045.51</v>
      </c>
    </row>
    <row r="75" spans="1:11">
      <c r="A75" s="1480" t="s">
        <v>4352</v>
      </c>
      <c r="B75" s="1487" t="s">
        <v>4353</v>
      </c>
      <c r="C75" s="1311"/>
      <c r="D75" s="1311"/>
      <c r="E75" s="1311"/>
      <c r="F75" s="1311"/>
      <c r="G75" s="1311"/>
      <c r="H75" s="1309">
        <v>603235.43000000005</v>
      </c>
      <c r="I75" s="1498"/>
      <c r="J75" s="1498"/>
      <c r="K75" s="1488">
        <v>223439.33</v>
      </c>
    </row>
    <row r="76" spans="1:11">
      <c r="A76" s="1480" t="s">
        <v>4354</v>
      </c>
      <c r="B76" s="1487" t="s">
        <v>4355</v>
      </c>
      <c r="C76" s="1311"/>
      <c r="D76" s="1311"/>
      <c r="E76" s="1311"/>
      <c r="F76" s="1311"/>
      <c r="G76" s="1311"/>
      <c r="H76" s="1309">
        <v>154116.07999999999</v>
      </c>
      <c r="I76" s="1498"/>
      <c r="J76" s="1498"/>
      <c r="K76" s="1488">
        <v>37999.69</v>
      </c>
    </row>
    <row r="77" spans="1:11" ht="13.5" thickBot="1">
      <c r="A77" s="1480" t="s">
        <v>4356</v>
      </c>
      <c r="B77" s="1487" t="s">
        <v>1029</v>
      </c>
      <c r="C77" s="1311"/>
      <c r="D77" s="1311"/>
      <c r="E77" s="1311"/>
      <c r="F77" s="1311"/>
      <c r="G77" s="1311"/>
      <c r="H77" s="1500">
        <v>5239486.3499999996</v>
      </c>
      <c r="I77" s="1498"/>
      <c r="J77" s="1498"/>
      <c r="K77" s="1501">
        <v>7170607.2199999997</v>
      </c>
    </row>
    <row r="78" spans="1:11" ht="13.5" thickBot="1">
      <c r="A78" s="1479" t="s">
        <v>3906</v>
      </c>
      <c r="B78" s="1502"/>
      <c r="C78" s="1502"/>
      <c r="D78" s="1502"/>
      <c r="E78" s="1502"/>
      <c r="F78" s="1498"/>
      <c r="G78" s="1503"/>
      <c r="H78" s="848">
        <f>SUM(H8,H43,H54,H63)</f>
        <v>117841987.375</v>
      </c>
      <c r="I78" s="1504"/>
      <c r="J78" s="1503"/>
      <c r="K78" s="1505">
        <v>146643185</v>
      </c>
    </row>
    <row r="79" spans="1:11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1506"/>
    </row>
    <row r="80" spans="1:11" s="205" customFormat="1" ht="15.75">
      <c r="B80" s="211"/>
      <c r="C80" s="211"/>
      <c r="D80" s="211"/>
      <c r="E80" s="211"/>
      <c r="F80" s="211"/>
      <c r="G80" s="211"/>
      <c r="H80" s="211"/>
      <c r="I80" s="211"/>
      <c r="J80" s="211"/>
      <c r="K80" s="952">
        <f>SUM(K78/H78*100)</f>
        <v>124.44052265797932</v>
      </c>
    </row>
  </sheetData>
  <mergeCells count="9">
    <mergeCell ref="A6:A7"/>
    <mergeCell ref="B6:B7"/>
    <mergeCell ref="C6:C7"/>
    <mergeCell ref="D6:D7"/>
    <mergeCell ref="K3:M3"/>
    <mergeCell ref="F4:H4"/>
    <mergeCell ref="F6:H6"/>
    <mergeCell ref="I6:K6"/>
    <mergeCell ref="E6:E7"/>
  </mergeCells>
  <phoneticPr fontId="94" type="noConversion"/>
  <pageMargins left="0.23999999999999996" right="0.23999999999999996" top="0.75" bottom="0.75" header="0.31" footer="0.31"/>
  <pageSetup paperSize="9" fitToHeight="0" orientation="landscape" horizontalDpi="1200" verticalDpi="1200" r:id="rId1"/>
  <headerFooter alignWithMargins="0">
    <oddFooter>&amp;R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J74"/>
  <sheetViews>
    <sheetView zoomScaleSheetLayoutView="100" workbookViewId="0">
      <selection activeCell="F4" sqref="F4"/>
    </sheetView>
  </sheetViews>
  <sheetFormatPr defaultColWidth="18.85546875" defaultRowHeight="15"/>
  <cols>
    <col min="1" max="1" width="21.7109375" style="919" customWidth="1"/>
    <col min="2" max="2" width="35.85546875" style="919" customWidth="1"/>
    <col min="3" max="7" width="19" style="919" bestFit="1" customWidth="1"/>
    <col min="8" max="8" width="21.85546875" style="919" bestFit="1" customWidth="1"/>
    <col min="9" max="10" width="19" style="919" bestFit="1" customWidth="1"/>
    <col min="11" max="16384" width="18.85546875" style="919"/>
  </cols>
  <sheetData>
    <row r="1" spans="1:10">
      <c r="A1" s="1530"/>
      <c r="B1" s="1531" t="s">
        <v>914</v>
      </c>
      <c r="C1" s="1532" t="s">
        <v>915</v>
      </c>
      <c r="D1" s="1533"/>
      <c r="E1" s="1533"/>
      <c r="F1" s="1533"/>
      <c r="G1" s="1534"/>
      <c r="H1" s="1535"/>
      <c r="I1" s="917"/>
      <c r="J1" s="918"/>
    </row>
    <row r="2" spans="1:10">
      <c r="A2" s="1530"/>
      <c r="B2" s="1531" t="s">
        <v>916</v>
      </c>
      <c r="C2" s="1532"/>
      <c r="D2" s="1533">
        <v>6113079</v>
      </c>
      <c r="E2" s="1533"/>
      <c r="F2" s="1533"/>
      <c r="G2" s="1534"/>
      <c r="H2" s="1535"/>
      <c r="I2" s="917"/>
      <c r="J2" s="918"/>
    </row>
    <row r="3" spans="1:10">
      <c r="A3" s="1530"/>
      <c r="B3" s="1531"/>
      <c r="C3" s="1956" t="s">
        <v>365</v>
      </c>
      <c r="D3" s="1957"/>
      <c r="E3" s="1533"/>
      <c r="F3" s="1533"/>
      <c r="G3" s="1536"/>
      <c r="H3" s="917"/>
      <c r="I3" s="917"/>
      <c r="J3" s="918"/>
    </row>
    <row r="4" spans="1:10">
      <c r="A4" s="1530"/>
      <c r="B4" s="1531" t="s">
        <v>4357</v>
      </c>
      <c r="C4" s="1537" t="s">
        <v>910</v>
      </c>
      <c r="D4" s="1538"/>
      <c r="E4" s="1538"/>
      <c r="F4" s="1538"/>
      <c r="G4" s="1539"/>
      <c r="H4" s="1986"/>
      <c r="I4" s="1986"/>
      <c r="J4" s="1986"/>
    </row>
    <row r="5" spans="1:10">
      <c r="A5" s="920"/>
      <c r="B5" s="920"/>
      <c r="C5" s="920"/>
      <c r="D5" s="920"/>
      <c r="E5" s="920"/>
      <c r="F5" s="920"/>
      <c r="G5" s="921"/>
      <c r="H5" s="922"/>
      <c r="I5" s="922"/>
      <c r="J5" s="921"/>
    </row>
    <row r="6" spans="1:10">
      <c r="A6" s="1984" t="s">
        <v>694</v>
      </c>
      <c r="B6" s="1985" t="s">
        <v>4358</v>
      </c>
      <c r="C6" s="1982" t="s">
        <v>1382</v>
      </c>
      <c r="D6" s="1982"/>
      <c r="E6" s="1982"/>
      <c r="F6" s="1982"/>
      <c r="G6" s="1983" t="s">
        <v>375</v>
      </c>
      <c r="H6" s="1983"/>
      <c r="I6" s="1983"/>
      <c r="J6" s="1983"/>
    </row>
    <row r="7" spans="1:10" ht="42.75">
      <c r="A7" s="1984"/>
      <c r="B7" s="1984"/>
      <c r="C7" s="1540" t="s">
        <v>4306</v>
      </c>
      <c r="D7" s="1541" t="s">
        <v>4307</v>
      </c>
      <c r="E7" s="1542" t="s">
        <v>4359</v>
      </c>
      <c r="F7" s="1543" t="s">
        <v>4360</v>
      </c>
      <c r="G7" s="1544" t="s">
        <v>4306</v>
      </c>
      <c r="H7" s="1545" t="s">
        <v>4307</v>
      </c>
      <c r="I7" s="1546" t="s">
        <v>4359</v>
      </c>
      <c r="J7" s="1546" t="s">
        <v>4360</v>
      </c>
    </row>
    <row r="8" spans="1:10" ht="30.75" customHeight="1">
      <c r="A8" s="1987" t="s">
        <v>4361</v>
      </c>
      <c r="B8" s="1988"/>
      <c r="C8" s="1547">
        <f>C9+C10+C11+C12+C13</f>
        <v>296</v>
      </c>
      <c r="D8" s="1548">
        <f>D9+D10+D11+D12+D13</f>
        <v>1108131</v>
      </c>
      <c r="E8" s="1549">
        <f>SUM(D8/C8)</f>
        <v>3743.6858108108108</v>
      </c>
      <c r="F8" s="1547">
        <f>F9+F10+F11+F12+F13</f>
        <v>274</v>
      </c>
      <c r="G8" s="1550">
        <f>SUM(G9:G13)</f>
        <v>299</v>
      </c>
      <c r="H8" s="1551">
        <f>SUM(H9:H13)</f>
        <v>1310623.8599999999</v>
      </c>
      <c r="I8" s="1552">
        <f t="shared" ref="I8:I14" si="0">SUM(H8/G8)</f>
        <v>4383.3573913043474</v>
      </c>
      <c r="J8" s="1553">
        <f>SUM(J9:J13)</f>
        <v>133</v>
      </c>
    </row>
    <row r="9" spans="1:10">
      <c r="A9" s="1554" t="s">
        <v>3177</v>
      </c>
      <c r="B9" s="1555" t="s">
        <v>3178</v>
      </c>
      <c r="C9" s="1556">
        <v>117</v>
      </c>
      <c r="D9" s="1557">
        <v>118150</v>
      </c>
      <c r="E9" s="1558">
        <f>D9/C9</f>
        <v>1009.8290598290598</v>
      </c>
      <c r="F9" s="1556">
        <v>117</v>
      </c>
      <c r="G9" s="1559">
        <v>73</v>
      </c>
      <c r="H9" s="1560">
        <v>82291</v>
      </c>
      <c r="I9" s="1561">
        <f t="shared" si="0"/>
        <v>1127.2739726027398</v>
      </c>
      <c r="J9" s="1556">
        <v>72</v>
      </c>
    </row>
    <row r="10" spans="1:10">
      <c r="A10" s="1554" t="s">
        <v>3179</v>
      </c>
      <c r="B10" s="1555" t="s">
        <v>3180</v>
      </c>
      <c r="C10" s="1556">
        <v>109</v>
      </c>
      <c r="D10" s="1557">
        <v>41965</v>
      </c>
      <c r="E10" s="1558">
        <f t="shared" ref="E10:E58" si="1">D10/C10</f>
        <v>385</v>
      </c>
      <c r="F10" s="1556">
        <v>108</v>
      </c>
      <c r="G10" s="1559">
        <v>131</v>
      </c>
      <c r="H10" s="1560">
        <v>22565.919999999998</v>
      </c>
      <c r="I10" s="1561">
        <f t="shared" si="0"/>
        <v>172.25893129770992</v>
      </c>
      <c r="J10" s="1556">
        <v>27</v>
      </c>
    </row>
    <row r="11" spans="1:10">
      <c r="A11" s="1554" t="s">
        <v>3181</v>
      </c>
      <c r="B11" s="1555" t="s">
        <v>3182</v>
      </c>
      <c r="C11" s="1556">
        <v>15</v>
      </c>
      <c r="D11" s="1557">
        <v>337050</v>
      </c>
      <c r="E11" s="1558">
        <f t="shared" si="1"/>
        <v>22470</v>
      </c>
      <c r="F11" s="1556">
        <v>15</v>
      </c>
      <c r="G11" s="1559">
        <v>95</v>
      </c>
      <c r="H11" s="1560">
        <v>1205766.94</v>
      </c>
      <c r="I11" s="1561">
        <f t="shared" si="0"/>
        <v>12692.283578947368</v>
      </c>
      <c r="J11" s="1556">
        <v>34</v>
      </c>
    </row>
    <row r="12" spans="1:10">
      <c r="A12" s="1554" t="s">
        <v>3183</v>
      </c>
      <c r="B12" s="1555" t="s">
        <v>3184</v>
      </c>
      <c r="C12" s="1556">
        <v>50</v>
      </c>
      <c r="D12" s="1557">
        <v>576791</v>
      </c>
      <c r="E12" s="1558">
        <f t="shared" si="1"/>
        <v>11535.82</v>
      </c>
      <c r="F12" s="1556">
        <v>29</v>
      </c>
      <c r="G12" s="1559"/>
      <c r="H12" s="1560"/>
      <c r="I12" s="1561" t="e">
        <f t="shared" si="0"/>
        <v>#DIV/0!</v>
      </c>
      <c r="J12" s="1556"/>
    </row>
    <row r="13" spans="1:10">
      <c r="A13" s="1554" t="s">
        <v>3185</v>
      </c>
      <c r="B13" s="1555" t="s">
        <v>3186</v>
      </c>
      <c r="C13" s="1556">
        <v>5</v>
      </c>
      <c r="D13" s="1557">
        <v>34175</v>
      </c>
      <c r="E13" s="1558">
        <f t="shared" si="1"/>
        <v>6835</v>
      </c>
      <c r="F13" s="1556">
        <v>5</v>
      </c>
      <c r="G13" s="1559"/>
      <c r="H13" s="1560"/>
      <c r="I13" s="1561" t="e">
        <f t="shared" si="0"/>
        <v>#DIV/0!</v>
      </c>
      <c r="J13" s="1556"/>
    </row>
    <row r="14" spans="1:10" ht="24.75" customHeight="1">
      <c r="A14" s="1978" t="s">
        <v>3187</v>
      </c>
      <c r="B14" s="1979"/>
      <c r="C14" s="1562">
        <f>SUM(C15+C49)</f>
        <v>138</v>
      </c>
      <c r="D14" s="1562">
        <f>SUM(D15+D49)</f>
        <v>8409120</v>
      </c>
      <c r="E14" s="1549">
        <f t="shared" si="1"/>
        <v>60935.65217391304</v>
      </c>
      <c r="F14" s="1562">
        <f>SUM(F15+F49)</f>
        <v>138</v>
      </c>
      <c r="G14" s="1563">
        <f>SUM(G15+G49)</f>
        <v>313</v>
      </c>
      <c r="H14" s="1551">
        <f>SUM(H15+H49)</f>
        <v>9579380.0800000001</v>
      </c>
      <c r="I14" s="1564">
        <f t="shared" si="0"/>
        <v>30605.048178913738</v>
      </c>
      <c r="J14" s="1562">
        <f>SUM(J15+J49)</f>
        <v>124</v>
      </c>
    </row>
    <row r="15" spans="1:10" ht="22.5" customHeight="1">
      <c r="A15" s="1980" t="s">
        <v>3188</v>
      </c>
      <c r="B15" s="1981"/>
      <c r="C15" s="1565">
        <f>SUM(C16+C19+C25+C31+C38+C43)</f>
        <v>50</v>
      </c>
      <c r="D15" s="1565">
        <f>SUM(D16+D18+D19+D25+D31+D38+D43)</f>
        <v>4817120</v>
      </c>
      <c r="E15" s="1549">
        <f t="shared" si="1"/>
        <v>96342.399999999994</v>
      </c>
      <c r="F15" s="1565">
        <f>SUM(F16+F19+F25+F31+F38+F43)</f>
        <v>50</v>
      </c>
      <c r="G15" s="1566">
        <f>SUM(G16+G19+G25+G31+G38+G43)</f>
        <v>58</v>
      </c>
      <c r="H15" s="1567">
        <f>SUM(H16+H19+H25+H31+H38+H43)</f>
        <v>5075298.8</v>
      </c>
      <c r="I15" s="1568">
        <f>H15/G15</f>
        <v>87505.151724137933</v>
      </c>
      <c r="J15" s="1565">
        <f>SUM(J16+J19+J25+J31+J38+J43)</f>
        <v>60</v>
      </c>
    </row>
    <row r="16" spans="1:10" ht="18">
      <c r="A16" s="1569" t="s">
        <v>7244</v>
      </c>
      <c r="B16" s="1570" t="s">
        <v>3189</v>
      </c>
      <c r="C16" s="1571">
        <v>4</v>
      </c>
      <c r="D16" s="1571">
        <v>70400</v>
      </c>
      <c r="E16" s="1572">
        <f t="shared" si="1"/>
        <v>17600</v>
      </c>
      <c r="F16" s="1573">
        <v>4</v>
      </c>
      <c r="G16" s="1574">
        <v>10</v>
      </c>
      <c r="H16" s="1575">
        <f>SUM(H17:H18)</f>
        <v>183920</v>
      </c>
      <c r="I16" s="1576">
        <f t="shared" ref="I16:I61" si="2">SUM(H16/G16)</f>
        <v>18392</v>
      </c>
      <c r="J16" s="1573">
        <v>10</v>
      </c>
    </row>
    <row r="17" spans="1:10">
      <c r="A17" s="1577" t="s">
        <v>3190</v>
      </c>
      <c r="B17" s="1578" t="s">
        <v>3189</v>
      </c>
      <c r="C17" s="1556"/>
      <c r="D17" s="1579"/>
      <c r="E17" s="1558" t="e">
        <f t="shared" si="1"/>
        <v>#DIV/0!</v>
      </c>
      <c r="F17" s="1556"/>
      <c r="G17" s="1559">
        <v>10</v>
      </c>
      <c r="H17" s="1580">
        <v>176000</v>
      </c>
      <c r="I17" s="1576">
        <f t="shared" si="2"/>
        <v>17600</v>
      </c>
      <c r="J17" s="1556"/>
    </row>
    <row r="18" spans="1:10">
      <c r="A18" s="1581" t="s">
        <v>3191</v>
      </c>
      <c r="B18" s="1582" t="s">
        <v>3192</v>
      </c>
      <c r="C18" s="1556">
        <v>2</v>
      </c>
      <c r="D18" s="1583">
        <v>7920</v>
      </c>
      <c r="E18" s="1558">
        <f t="shared" si="1"/>
        <v>3960</v>
      </c>
      <c r="F18" s="1556">
        <v>2</v>
      </c>
      <c r="G18" s="1559">
        <v>2</v>
      </c>
      <c r="H18" s="1584">
        <v>7920</v>
      </c>
      <c r="I18" s="1576">
        <f t="shared" si="2"/>
        <v>3960</v>
      </c>
      <c r="J18" s="1556"/>
    </row>
    <row r="19" spans="1:10" ht="20.25">
      <c r="A19" s="1569"/>
      <c r="B19" s="1585" t="s">
        <v>3193</v>
      </c>
      <c r="C19" s="1571">
        <v>2</v>
      </c>
      <c r="D19" s="1571">
        <v>103400</v>
      </c>
      <c r="E19" s="1572">
        <f t="shared" si="1"/>
        <v>51700</v>
      </c>
      <c r="F19" s="1573">
        <v>2</v>
      </c>
      <c r="G19" s="1586">
        <v>1</v>
      </c>
      <c r="H19" s="1587">
        <f>SUM(H20:H24)</f>
        <v>81300</v>
      </c>
      <c r="I19" s="1576">
        <f t="shared" si="2"/>
        <v>81300</v>
      </c>
      <c r="J19" s="1573">
        <v>1</v>
      </c>
    </row>
    <row r="20" spans="1:10">
      <c r="A20" s="1581" t="s">
        <v>7245</v>
      </c>
      <c r="B20" s="1554" t="s">
        <v>3194</v>
      </c>
      <c r="C20" s="1556"/>
      <c r="D20" s="1557"/>
      <c r="E20" s="1558" t="e">
        <f t="shared" si="1"/>
        <v>#DIV/0!</v>
      </c>
      <c r="F20" s="1556"/>
      <c r="G20" s="1556">
        <v>1</v>
      </c>
      <c r="H20" s="1560">
        <v>30580</v>
      </c>
      <c r="I20" s="1576">
        <f t="shared" si="2"/>
        <v>30580</v>
      </c>
      <c r="J20" s="1556">
        <v>1</v>
      </c>
    </row>
    <row r="21" spans="1:10">
      <c r="A21" s="1581" t="s">
        <v>7246</v>
      </c>
      <c r="B21" s="1554" t="s">
        <v>3196</v>
      </c>
      <c r="C21" s="1556"/>
      <c r="D21" s="1557"/>
      <c r="E21" s="1558" t="e">
        <f t="shared" si="1"/>
        <v>#DIV/0!</v>
      </c>
      <c r="F21" s="1556"/>
      <c r="G21" s="1556">
        <v>1</v>
      </c>
      <c r="H21" s="1560">
        <v>26400</v>
      </c>
      <c r="I21" s="1576">
        <f t="shared" si="2"/>
        <v>26400</v>
      </c>
      <c r="J21" s="1556">
        <v>1</v>
      </c>
    </row>
    <row r="22" spans="1:10">
      <c r="A22" s="1581" t="s">
        <v>3195</v>
      </c>
      <c r="B22" s="1554" t="s">
        <v>3197</v>
      </c>
      <c r="C22" s="1556"/>
      <c r="D22" s="1557"/>
      <c r="E22" s="1558" t="e">
        <f t="shared" si="1"/>
        <v>#DIV/0!</v>
      </c>
      <c r="F22" s="1556"/>
      <c r="G22" s="1556"/>
      <c r="H22" s="1560"/>
      <c r="I22" s="1576" t="e">
        <f t="shared" si="2"/>
        <v>#DIV/0!</v>
      </c>
      <c r="J22" s="1556">
        <v>1</v>
      </c>
    </row>
    <row r="23" spans="1:10">
      <c r="A23" s="1581" t="s">
        <v>7247</v>
      </c>
      <c r="B23" s="1554" t="s">
        <v>3198</v>
      </c>
      <c r="C23" s="1556"/>
      <c r="D23" s="1557"/>
      <c r="E23" s="1558" t="e">
        <f t="shared" si="1"/>
        <v>#DIV/0!</v>
      </c>
      <c r="F23" s="1556"/>
      <c r="G23" s="1556">
        <v>1</v>
      </c>
      <c r="H23" s="1560">
        <v>17600</v>
      </c>
      <c r="I23" s="1576">
        <f t="shared" si="2"/>
        <v>17600</v>
      </c>
      <c r="J23" s="1556"/>
    </row>
    <row r="24" spans="1:10">
      <c r="A24" s="1581" t="s">
        <v>7248</v>
      </c>
      <c r="B24" s="1554" t="s">
        <v>3192</v>
      </c>
      <c r="C24" s="1556"/>
      <c r="D24" s="1557"/>
      <c r="E24" s="1558" t="e">
        <f t="shared" si="1"/>
        <v>#DIV/0!</v>
      </c>
      <c r="F24" s="1556"/>
      <c r="G24" s="1556">
        <v>2</v>
      </c>
      <c r="H24" s="1560">
        <v>6720</v>
      </c>
      <c r="I24" s="1576">
        <f t="shared" si="2"/>
        <v>3360</v>
      </c>
      <c r="J24" s="1556">
        <v>1</v>
      </c>
    </row>
    <row r="25" spans="1:10" ht="18">
      <c r="A25" s="1569"/>
      <c r="B25" s="1585" t="s">
        <v>3199</v>
      </c>
      <c r="C25" s="1588">
        <v>10</v>
      </c>
      <c r="D25" s="1571">
        <v>1584000</v>
      </c>
      <c r="E25" s="1572">
        <f t="shared" si="1"/>
        <v>158400</v>
      </c>
      <c r="F25" s="1573">
        <v>10</v>
      </c>
      <c r="G25" s="1589">
        <v>8</v>
      </c>
      <c r="H25" s="1575">
        <f>SUM(H26:H30)</f>
        <v>1289200</v>
      </c>
      <c r="I25" s="1576">
        <f t="shared" si="2"/>
        <v>161150</v>
      </c>
      <c r="J25" s="1573">
        <v>9</v>
      </c>
    </row>
    <row r="26" spans="1:10">
      <c r="A26" s="1581" t="s">
        <v>4734</v>
      </c>
      <c r="B26" s="1554" t="s">
        <v>3200</v>
      </c>
      <c r="C26" s="1556"/>
      <c r="D26" s="1590"/>
      <c r="E26" s="1558" t="e">
        <f t="shared" si="1"/>
        <v>#DIV/0!</v>
      </c>
      <c r="F26" s="1556"/>
      <c r="G26" s="1556">
        <v>9</v>
      </c>
      <c r="H26" s="1591">
        <v>158400</v>
      </c>
      <c r="I26" s="1576">
        <f t="shared" si="2"/>
        <v>17600</v>
      </c>
      <c r="J26" s="1556">
        <v>9</v>
      </c>
    </row>
    <row r="27" spans="1:10">
      <c r="A27" s="1581" t="s">
        <v>4735</v>
      </c>
      <c r="B27" s="1554" t="s">
        <v>3201</v>
      </c>
      <c r="C27" s="1556"/>
      <c r="D27" s="1590"/>
      <c r="E27" s="1558" t="e">
        <f t="shared" si="1"/>
        <v>#DIV/0!</v>
      </c>
      <c r="F27" s="1556"/>
      <c r="G27" s="1556">
        <v>8</v>
      </c>
      <c r="H27" s="1591">
        <v>189200</v>
      </c>
      <c r="I27" s="1576">
        <f t="shared" si="2"/>
        <v>23650</v>
      </c>
      <c r="J27" s="1556">
        <v>8</v>
      </c>
    </row>
    <row r="28" spans="1:10">
      <c r="A28" s="1581" t="s">
        <v>4736</v>
      </c>
      <c r="B28" s="1554" t="s">
        <v>3202</v>
      </c>
      <c r="C28" s="1556"/>
      <c r="D28" s="1590"/>
      <c r="E28" s="1558" t="e">
        <f t="shared" si="1"/>
        <v>#DIV/0!</v>
      </c>
      <c r="F28" s="1556"/>
      <c r="G28" s="1556">
        <v>8</v>
      </c>
      <c r="H28" s="1591">
        <v>616000</v>
      </c>
      <c r="I28" s="1576">
        <f t="shared" si="2"/>
        <v>77000</v>
      </c>
      <c r="J28" s="1556">
        <v>8</v>
      </c>
    </row>
    <row r="29" spans="1:10">
      <c r="A29" s="1581" t="s">
        <v>4737</v>
      </c>
      <c r="B29" s="1554" t="s">
        <v>3203</v>
      </c>
      <c r="C29" s="1556"/>
      <c r="D29" s="1590"/>
      <c r="E29" s="1558" t="e">
        <f t="shared" si="1"/>
        <v>#DIV/0!</v>
      </c>
      <c r="F29" s="1556"/>
      <c r="G29" s="1556">
        <v>8</v>
      </c>
      <c r="H29" s="1591">
        <v>312400</v>
      </c>
      <c r="I29" s="1576">
        <f t="shared" si="2"/>
        <v>39050</v>
      </c>
      <c r="J29" s="1556">
        <v>8</v>
      </c>
    </row>
    <row r="30" spans="1:10">
      <c r="A30" s="1581" t="s">
        <v>4738</v>
      </c>
      <c r="B30" s="1554" t="s">
        <v>3204</v>
      </c>
      <c r="C30" s="1556"/>
      <c r="D30" s="1590"/>
      <c r="E30" s="1558" t="e">
        <f t="shared" si="1"/>
        <v>#DIV/0!</v>
      </c>
      <c r="F30" s="1556"/>
      <c r="G30" s="1556">
        <v>12</v>
      </c>
      <c r="H30" s="1591">
        <v>13200</v>
      </c>
      <c r="I30" s="1576">
        <f t="shared" si="2"/>
        <v>1100</v>
      </c>
      <c r="J30" s="1556">
        <v>8</v>
      </c>
    </row>
    <row r="31" spans="1:10" ht="18">
      <c r="A31" s="1569"/>
      <c r="B31" s="1585" t="s">
        <v>3205</v>
      </c>
      <c r="C31" s="1588">
        <v>5</v>
      </c>
      <c r="D31" s="1571">
        <v>544500</v>
      </c>
      <c r="E31" s="1572">
        <f t="shared" si="1"/>
        <v>108900</v>
      </c>
      <c r="F31" s="1573">
        <v>5</v>
      </c>
      <c r="G31" s="1589">
        <v>10</v>
      </c>
      <c r="H31" s="1575">
        <f>SUM(H32:H37)</f>
        <v>1117160</v>
      </c>
      <c r="I31" s="1576">
        <f t="shared" si="2"/>
        <v>111716</v>
      </c>
      <c r="J31" s="1573">
        <v>10</v>
      </c>
    </row>
    <row r="32" spans="1:10" ht="13.5" customHeight="1">
      <c r="A32" s="1581" t="s">
        <v>7249</v>
      </c>
      <c r="B32" s="1554" t="s">
        <v>7250</v>
      </c>
      <c r="C32" s="1556"/>
      <c r="D32" s="1590"/>
      <c r="E32" s="1558" t="e">
        <f t="shared" si="1"/>
        <v>#DIV/0!</v>
      </c>
      <c r="F32" s="1556"/>
      <c r="G32" s="1556">
        <v>11</v>
      </c>
      <c r="H32" s="1591">
        <v>36960</v>
      </c>
      <c r="I32" s="1576">
        <f t="shared" si="2"/>
        <v>3360</v>
      </c>
      <c r="J32" s="1556"/>
    </row>
    <row r="33" spans="1:10" s="440" customFormat="1" ht="29.25">
      <c r="A33" s="1592" t="s">
        <v>4739</v>
      </c>
      <c r="B33" s="1593" t="s">
        <v>7251</v>
      </c>
      <c r="C33" s="1556"/>
      <c r="D33" s="1590"/>
      <c r="E33" s="1558" t="e">
        <f t="shared" si="1"/>
        <v>#DIV/0!</v>
      </c>
      <c r="F33" s="1556"/>
      <c r="G33" s="1556">
        <v>10</v>
      </c>
      <c r="H33" s="1591">
        <v>264000</v>
      </c>
      <c r="I33" s="1594">
        <f t="shared" si="2"/>
        <v>26400</v>
      </c>
      <c r="J33" s="1556">
        <v>10</v>
      </c>
    </row>
    <row r="34" spans="1:10" s="440" customFormat="1">
      <c r="A34" s="1592" t="s">
        <v>4740</v>
      </c>
      <c r="B34" s="1595" t="s">
        <v>7252</v>
      </c>
      <c r="C34" s="1556"/>
      <c r="D34" s="1590"/>
      <c r="E34" s="1558" t="e">
        <f t="shared" si="1"/>
        <v>#DIV/0!</v>
      </c>
      <c r="F34" s="1556"/>
      <c r="G34" s="1556">
        <v>10</v>
      </c>
      <c r="H34" s="1591">
        <v>176000</v>
      </c>
      <c r="I34" s="1594">
        <f t="shared" si="2"/>
        <v>17600</v>
      </c>
      <c r="J34" s="1556">
        <v>10</v>
      </c>
    </row>
    <row r="35" spans="1:10" s="440" customFormat="1">
      <c r="A35" s="1592" t="s">
        <v>4737</v>
      </c>
      <c r="B35" s="1595" t="s">
        <v>7253</v>
      </c>
      <c r="C35" s="1556"/>
      <c r="D35" s="1590"/>
      <c r="E35" s="1558" t="e">
        <f t="shared" si="1"/>
        <v>#DIV/0!</v>
      </c>
      <c r="F35" s="1556"/>
      <c r="G35" s="1556">
        <v>10</v>
      </c>
      <c r="H35" s="1591">
        <v>390500</v>
      </c>
      <c r="I35" s="1594">
        <f t="shared" si="2"/>
        <v>39050</v>
      </c>
      <c r="J35" s="1556">
        <v>10</v>
      </c>
    </row>
    <row r="36" spans="1:10" s="440" customFormat="1">
      <c r="A36" s="1592" t="s">
        <v>4741</v>
      </c>
      <c r="B36" s="1595" t="s">
        <v>7254</v>
      </c>
      <c r="C36" s="1556"/>
      <c r="D36" s="1590"/>
      <c r="E36" s="1558" t="e">
        <f t="shared" si="1"/>
        <v>#DIV/0!</v>
      </c>
      <c r="F36" s="1556"/>
      <c r="G36" s="1556">
        <v>10</v>
      </c>
      <c r="H36" s="1591">
        <v>236500</v>
      </c>
      <c r="I36" s="1594">
        <f t="shared" si="2"/>
        <v>23650</v>
      </c>
      <c r="J36" s="1556">
        <v>10</v>
      </c>
    </row>
    <row r="37" spans="1:10" s="440" customFormat="1">
      <c r="A37" s="1596" t="s">
        <v>4742</v>
      </c>
      <c r="B37" s="1597" t="s">
        <v>7255</v>
      </c>
      <c r="C37" s="1556"/>
      <c r="D37" s="1590"/>
      <c r="E37" s="1558" t="e">
        <f t="shared" si="1"/>
        <v>#DIV/0!</v>
      </c>
      <c r="F37" s="1556"/>
      <c r="G37" s="1556">
        <v>12</v>
      </c>
      <c r="H37" s="1591">
        <v>13200</v>
      </c>
      <c r="I37" s="1594">
        <f t="shared" si="2"/>
        <v>1100</v>
      </c>
      <c r="J37" s="1556">
        <v>10</v>
      </c>
    </row>
    <row r="38" spans="1:10" ht="18">
      <c r="A38" s="1569"/>
      <c r="B38" s="1598" t="s">
        <v>3206</v>
      </c>
      <c r="C38" s="1573">
        <v>21</v>
      </c>
      <c r="D38" s="1571">
        <v>1362900</v>
      </c>
      <c r="E38" s="1599">
        <f t="shared" si="1"/>
        <v>64900</v>
      </c>
      <c r="F38" s="1573">
        <v>21</v>
      </c>
      <c r="G38" s="1600">
        <v>25</v>
      </c>
      <c r="H38" s="1575">
        <f>SUM(H39:H42)</f>
        <v>1780758.8</v>
      </c>
      <c r="I38" s="1576">
        <f t="shared" si="2"/>
        <v>71230.351999999999</v>
      </c>
      <c r="J38" s="1573">
        <v>26</v>
      </c>
    </row>
    <row r="39" spans="1:10" ht="29.25">
      <c r="A39" s="1592" t="s">
        <v>7256</v>
      </c>
      <c r="B39" s="1593" t="s">
        <v>7257</v>
      </c>
      <c r="C39" s="1601"/>
      <c r="D39" s="1602"/>
      <c r="E39" s="1558" t="e">
        <f t="shared" si="1"/>
        <v>#DIV/0!</v>
      </c>
      <c r="F39" s="1601"/>
      <c r="G39" s="1601">
        <v>26</v>
      </c>
      <c r="H39" s="1591">
        <v>543400</v>
      </c>
      <c r="I39" s="1576">
        <f t="shared" si="2"/>
        <v>20900</v>
      </c>
      <c r="J39" s="1556">
        <v>26</v>
      </c>
    </row>
    <row r="40" spans="1:10" ht="30" customHeight="1">
      <c r="A40" s="1592" t="s">
        <v>7258</v>
      </c>
      <c r="B40" s="1593" t="s">
        <v>7259</v>
      </c>
      <c r="C40" s="1601"/>
      <c r="D40" s="1602"/>
      <c r="E40" s="1558" t="e">
        <f t="shared" si="1"/>
        <v>#DIV/0!</v>
      </c>
      <c r="F40" s="1601"/>
      <c r="G40" s="1601">
        <v>26</v>
      </c>
      <c r="H40" s="1591">
        <v>286000</v>
      </c>
      <c r="I40" s="1576">
        <f t="shared" si="2"/>
        <v>11000</v>
      </c>
      <c r="J40" s="1556">
        <v>26</v>
      </c>
    </row>
    <row r="41" spans="1:10" ht="29.25">
      <c r="A41" s="1592" t="s">
        <v>4743</v>
      </c>
      <c r="B41" s="1593" t="s">
        <v>7260</v>
      </c>
      <c r="C41" s="1601"/>
      <c r="D41" s="1602"/>
      <c r="E41" s="1558" t="e">
        <f t="shared" si="1"/>
        <v>#DIV/0!</v>
      </c>
      <c r="F41" s="1601"/>
      <c r="G41" s="1601">
        <v>26</v>
      </c>
      <c r="H41" s="1591">
        <v>858000</v>
      </c>
      <c r="I41" s="1576">
        <f t="shared" si="2"/>
        <v>33000</v>
      </c>
      <c r="J41" s="1556">
        <v>26</v>
      </c>
    </row>
    <row r="42" spans="1:10" ht="29.25">
      <c r="A42" s="1581" t="s">
        <v>3191</v>
      </c>
      <c r="B42" s="1603" t="s">
        <v>7261</v>
      </c>
      <c r="C42" s="1601"/>
      <c r="D42" s="1602"/>
      <c r="E42" s="1558" t="e">
        <f t="shared" si="1"/>
        <v>#DIV/0!</v>
      </c>
      <c r="F42" s="1601"/>
      <c r="G42" s="1601">
        <v>26</v>
      </c>
      <c r="H42" s="1591">
        <v>93358.8</v>
      </c>
      <c r="I42" s="1576">
        <f t="shared" si="2"/>
        <v>3590.7230769230769</v>
      </c>
      <c r="J42" s="1556">
        <v>26</v>
      </c>
    </row>
    <row r="43" spans="1:10" s="439" customFormat="1" ht="60" customHeight="1">
      <c r="A43" s="1604"/>
      <c r="B43" s="1605" t="s">
        <v>4744</v>
      </c>
      <c r="C43" s="1606">
        <v>8</v>
      </c>
      <c r="D43" s="1607">
        <v>1144000</v>
      </c>
      <c r="E43" s="1608">
        <f>SUM(D43/C43)</f>
        <v>143000</v>
      </c>
      <c r="F43" s="1606">
        <v>8</v>
      </c>
      <c r="G43" s="1609">
        <v>4</v>
      </c>
      <c r="H43" s="1610">
        <f>SUM(H44:H47)</f>
        <v>622960</v>
      </c>
      <c r="I43" s="1576">
        <f t="shared" si="2"/>
        <v>155740</v>
      </c>
      <c r="J43" s="1606">
        <v>4</v>
      </c>
    </row>
    <row r="44" spans="1:10" s="923" customFormat="1" ht="29.25">
      <c r="A44" s="1611" t="s">
        <v>4745</v>
      </c>
      <c r="B44" s="1593" t="s">
        <v>7262</v>
      </c>
      <c r="C44" s="1612"/>
      <c r="D44" s="1613"/>
      <c r="E44" s="1558" t="e">
        <f t="shared" si="1"/>
        <v>#DIV/0!</v>
      </c>
      <c r="F44" s="1612"/>
      <c r="G44" s="1612">
        <v>4</v>
      </c>
      <c r="H44" s="1614">
        <v>291720</v>
      </c>
      <c r="I44" s="1576">
        <f t="shared" si="2"/>
        <v>72930</v>
      </c>
      <c r="J44" s="1615">
        <v>4</v>
      </c>
    </row>
    <row r="45" spans="1:10" s="923" customFormat="1" ht="29.25">
      <c r="A45" s="1611" t="s">
        <v>4746</v>
      </c>
      <c r="B45" s="1593" t="s">
        <v>7263</v>
      </c>
      <c r="C45" s="1612"/>
      <c r="D45" s="1613"/>
      <c r="E45" s="1558" t="e">
        <f t="shared" si="1"/>
        <v>#DIV/0!</v>
      </c>
      <c r="F45" s="1612"/>
      <c r="G45" s="1612">
        <v>4</v>
      </c>
      <c r="H45" s="1614">
        <v>232320</v>
      </c>
      <c r="I45" s="1576">
        <f t="shared" si="2"/>
        <v>58080</v>
      </c>
      <c r="J45" s="1615">
        <v>4</v>
      </c>
    </row>
    <row r="46" spans="1:10" s="923" customFormat="1">
      <c r="A46" s="1611" t="s">
        <v>4747</v>
      </c>
      <c r="B46" s="1593" t="s">
        <v>7264</v>
      </c>
      <c r="C46" s="1612"/>
      <c r="D46" s="1613"/>
      <c r="E46" s="1558" t="e">
        <f t="shared" si="1"/>
        <v>#DIV/0!</v>
      </c>
      <c r="F46" s="1612"/>
      <c r="G46" s="1612">
        <v>4</v>
      </c>
      <c r="H46" s="1614">
        <v>78760</v>
      </c>
      <c r="I46" s="1576">
        <f t="shared" si="2"/>
        <v>19690</v>
      </c>
      <c r="J46" s="1615">
        <v>4</v>
      </c>
    </row>
    <row r="47" spans="1:10" s="923" customFormat="1" ht="29.25">
      <c r="A47" s="1611"/>
      <c r="B47" s="1603" t="s">
        <v>7261</v>
      </c>
      <c r="C47" s="1616"/>
      <c r="D47" s="1617"/>
      <c r="E47" s="1558"/>
      <c r="F47" s="1616"/>
      <c r="G47" s="1612">
        <v>6</v>
      </c>
      <c r="H47" s="1614">
        <v>20160</v>
      </c>
      <c r="I47" s="1576">
        <f t="shared" si="2"/>
        <v>3360</v>
      </c>
      <c r="J47" s="1615">
        <v>4</v>
      </c>
    </row>
    <row r="48" spans="1:10" s="923" customFormat="1">
      <c r="A48" s="1611" t="s">
        <v>4748</v>
      </c>
      <c r="B48" s="1593" t="s">
        <v>4749</v>
      </c>
      <c r="C48" s="1616"/>
      <c r="D48" s="1617"/>
      <c r="E48" s="1558" t="e">
        <f t="shared" si="1"/>
        <v>#DIV/0!</v>
      </c>
      <c r="F48" s="1616"/>
      <c r="G48" s="1612"/>
      <c r="H48" s="1614"/>
      <c r="I48" s="1576" t="e">
        <f t="shared" si="2"/>
        <v>#DIV/0!</v>
      </c>
      <c r="J48" s="1612"/>
    </row>
    <row r="49" spans="1:10" ht="27.75" customHeight="1">
      <c r="A49" s="1989" t="s">
        <v>3207</v>
      </c>
      <c r="B49" s="1990"/>
      <c r="C49" s="1618">
        <f>C50+C51+C52+C53+C54+C55</f>
        <v>88</v>
      </c>
      <c r="D49" s="1618">
        <f>D50+D51+D52+D53+D54+D55</f>
        <v>3592000</v>
      </c>
      <c r="E49" s="1549">
        <f t="shared" si="1"/>
        <v>40818.181818181816</v>
      </c>
      <c r="F49" s="1618">
        <f>F50+F51+F52+F53+F54+F55</f>
        <v>88</v>
      </c>
      <c r="G49" s="1619">
        <f>SUM(G50:G55)</f>
        <v>255</v>
      </c>
      <c r="H49" s="1620">
        <f>SUM(H50:H55)</f>
        <v>4504081.28</v>
      </c>
      <c r="I49" s="1576">
        <f t="shared" si="2"/>
        <v>17663.063843137257</v>
      </c>
      <c r="J49" s="1565">
        <f>SUM(J50:J55)</f>
        <v>64</v>
      </c>
    </row>
    <row r="50" spans="1:10">
      <c r="A50" s="1621" t="s">
        <v>3208</v>
      </c>
      <c r="B50" s="1582" t="s">
        <v>3209</v>
      </c>
      <c r="C50" s="1556"/>
      <c r="D50" s="1557"/>
      <c r="E50" s="1558" t="e">
        <f t="shared" si="1"/>
        <v>#DIV/0!</v>
      </c>
      <c r="F50" s="1556"/>
      <c r="G50" s="1559">
        <v>3</v>
      </c>
      <c r="H50" s="1560">
        <v>21941.279999999999</v>
      </c>
      <c r="I50" s="1576">
        <f t="shared" si="2"/>
        <v>7313.7599999999993</v>
      </c>
      <c r="J50" s="1556"/>
    </row>
    <row r="51" spans="1:10">
      <c r="A51" s="1621" t="s">
        <v>3210</v>
      </c>
      <c r="B51" s="1582" t="s">
        <v>3211</v>
      </c>
      <c r="C51" s="1556"/>
      <c r="D51" s="1557"/>
      <c r="E51" s="1558" t="e">
        <f t="shared" si="1"/>
        <v>#DIV/0!</v>
      </c>
      <c r="F51" s="1556"/>
      <c r="G51" s="1559">
        <v>4</v>
      </c>
      <c r="H51" s="1560">
        <v>34774</v>
      </c>
      <c r="I51" s="1576">
        <v>8250</v>
      </c>
      <c r="J51" s="1556"/>
    </row>
    <row r="52" spans="1:10">
      <c r="A52" s="1621" t="s">
        <v>3212</v>
      </c>
      <c r="B52" s="1582" t="s">
        <v>3213</v>
      </c>
      <c r="C52" s="1556">
        <v>4</v>
      </c>
      <c r="D52" s="1557">
        <v>752</v>
      </c>
      <c r="E52" s="1558">
        <f t="shared" si="1"/>
        <v>188</v>
      </c>
      <c r="F52" s="1556">
        <v>4</v>
      </c>
      <c r="G52" s="1559">
        <v>1</v>
      </c>
      <c r="H52" s="1560">
        <v>187</v>
      </c>
      <c r="I52" s="1576">
        <f t="shared" si="2"/>
        <v>187</v>
      </c>
      <c r="J52" s="1556">
        <v>1</v>
      </c>
    </row>
    <row r="53" spans="1:10">
      <c r="A53" s="1621" t="s">
        <v>3214</v>
      </c>
      <c r="B53" s="1582" t="s">
        <v>3215</v>
      </c>
      <c r="C53" s="1556">
        <v>7</v>
      </c>
      <c r="D53" s="1557">
        <v>91248</v>
      </c>
      <c r="E53" s="1558">
        <f t="shared" si="1"/>
        <v>13035.428571428571</v>
      </c>
      <c r="F53" s="1556">
        <v>7</v>
      </c>
      <c r="G53" s="1559">
        <v>73</v>
      </c>
      <c r="H53" s="1560">
        <v>18029</v>
      </c>
      <c r="I53" s="1576">
        <f t="shared" si="2"/>
        <v>246.97260273972603</v>
      </c>
      <c r="J53" s="1556">
        <v>11</v>
      </c>
    </row>
    <row r="54" spans="1:10" ht="85.5">
      <c r="A54" s="1622" t="s">
        <v>7265</v>
      </c>
      <c r="B54" s="1582" t="s">
        <v>3216</v>
      </c>
      <c r="C54" s="1556">
        <v>77</v>
      </c>
      <c r="D54" s="1557">
        <v>3500000</v>
      </c>
      <c r="E54" s="1558">
        <f t="shared" si="1"/>
        <v>45454.545454545456</v>
      </c>
      <c r="F54" s="1556">
        <v>77</v>
      </c>
      <c r="G54" s="1559">
        <v>174</v>
      </c>
      <c r="H54" s="1560">
        <v>4429150</v>
      </c>
      <c r="I54" s="1576">
        <f t="shared" si="2"/>
        <v>25454.885057471263</v>
      </c>
      <c r="J54" s="1556">
        <v>52</v>
      </c>
    </row>
    <row r="55" spans="1:10">
      <c r="A55" s="1581" t="s">
        <v>3191</v>
      </c>
      <c r="B55" s="1582" t="s">
        <v>3192</v>
      </c>
      <c r="C55" s="1556"/>
      <c r="D55" s="1557"/>
      <c r="E55" s="1558" t="e">
        <f t="shared" si="1"/>
        <v>#DIV/0!</v>
      </c>
      <c r="F55" s="1556"/>
      <c r="G55" s="1559"/>
      <c r="H55" s="1560"/>
      <c r="I55" s="1576" t="e">
        <f t="shared" si="2"/>
        <v>#DIV/0!</v>
      </c>
      <c r="J55" s="1556"/>
    </row>
    <row r="56" spans="1:10">
      <c r="A56" s="1553" t="s">
        <v>3217</v>
      </c>
      <c r="B56" s="1623"/>
      <c r="C56" s="1547">
        <f>C57+C58</f>
        <v>53</v>
      </c>
      <c r="D56" s="1548">
        <f>D57+D58</f>
        <v>44770</v>
      </c>
      <c r="E56" s="1549">
        <f t="shared" si="1"/>
        <v>844.71698113207549</v>
      </c>
      <c r="F56" s="1547">
        <f>F57+F58</f>
        <v>68</v>
      </c>
      <c r="G56" s="1550">
        <f>SUM(G57:G58)</f>
        <v>9</v>
      </c>
      <c r="H56" s="1564">
        <f>SUM(H57:H58)</f>
        <v>6446</v>
      </c>
      <c r="I56" s="1576">
        <f t="shared" si="2"/>
        <v>716.22222222222217</v>
      </c>
      <c r="J56" s="1553">
        <v>9</v>
      </c>
    </row>
    <row r="57" spans="1:10">
      <c r="A57" s="1554" t="s">
        <v>3218</v>
      </c>
      <c r="B57" s="1582" t="s">
        <v>3219</v>
      </c>
      <c r="C57" s="1556">
        <v>25</v>
      </c>
      <c r="D57" s="1624">
        <v>17050</v>
      </c>
      <c r="E57" s="1558">
        <f t="shared" si="1"/>
        <v>682</v>
      </c>
      <c r="F57" s="1556">
        <v>37</v>
      </c>
      <c r="G57" s="1559">
        <v>8</v>
      </c>
      <c r="H57" s="1625">
        <v>5456</v>
      </c>
      <c r="I57" s="1576">
        <f t="shared" si="2"/>
        <v>682</v>
      </c>
      <c r="J57" s="1556"/>
    </row>
    <row r="58" spans="1:10">
      <c r="A58" s="1554" t="s">
        <v>4750</v>
      </c>
      <c r="B58" s="1582" t="s">
        <v>3220</v>
      </c>
      <c r="C58" s="1556">
        <v>28</v>
      </c>
      <c r="D58" s="1624">
        <v>27720</v>
      </c>
      <c r="E58" s="1558">
        <f t="shared" si="1"/>
        <v>990</v>
      </c>
      <c r="F58" s="1556">
        <v>31</v>
      </c>
      <c r="G58" s="1559">
        <v>1</v>
      </c>
      <c r="H58" s="1625">
        <v>990</v>
      </c>
      <c r="I58" s="1576">
        <f t="shared" si="2"/>
        <v>990</v>
      </c>
      <c r="J58" s="1556"/>
    </row>
    <row r="59" spans="1:10">
      <c r="A59" s="1553" t="s">
        <v>3221</v>
      </c>
      <c r="B59" s="1626"/>
      <c r="C59" s="1547">
        <f>C60</f>
        <v>7</v>
      </c>
      <c r="D59" s="1548">
        <f>D60</f>
        <v>385000</v>
      </c>
      <c r="E59" s="1548">
        <f>SUM(D59/C59)</f>
        <v>55000</v>
      </c>
      <c r="F59" s="1547">
        <f>F60</f>
        <v>7</v>
      </c>
      <c r="G59" s="1550">
        <f>SUM(G60)</f>
        <v>0</v>
      </c>
      <c r="H59" s="1564">
        <f>SUM(H60)</f>
        <v>0</v>
      </c>
      <c r="I59" s="1576" t="e">
        <f t="shared" si="2"/>
        <v>#DIV/0!</v>
      </c>
      <c r="J59" s="1553">
        <f>SUM(J60)</f>
        <v>0</v>
      </c>
    </row>
    <row r="60" spans="1:10">
      <c r="A60" s="1554" t="s">
        <v>3222</v>
      </c>
      <c r="B60" s="1555" t="s">
        <v>3223</v>
      </c>
      <c r="C60" s="1556">
        <v>7</v>
      </c>
      <c r="D60" s="1624">
        <v>385000</v>
      </c>
      <c r="E60" s="1558">
        <f>D60/C60</f>
        <v>55000</v>
      </c>
      <c r="F60" s="1556">
        <v>7</v>
      </c>
      <c r="G60" s="1559"/>
      <c r="H60" s="1625"/>
      <c r="I60" s="1576" t="e">
        <f t="shared" si="2"/>
        <v>#DIV/0!</v>
      </c>
      <c r="J60" s="1556"/>
    </row>
    <row r="61" spans="1:10" ht="20.25" customHeight="1">
      <c r="A61" s="1989" t="s">
        <v>1367</v>
      </c>
      <c r="B61" s="1990"/>
      <c r="C61" s="1627">
        <f>SUM(C8+C56+C59)</f>
        <v>356</v>
      </c>
      <c r="D61" s="1627">
        <f>SUM(D8+D56+D59)</f>
        <v>1537901</v>
      </c>
      <c r="E61" s="1627">
        <f>SUM(D61/C61)</f>
        <v>4319.946629213483</v>
      </c>
      <c r="F61" s="1627">
        <f>SUM(F8+F56+F59)</f>
        <v>349</v>
      </c>
      <c r="G61" s="1628">
        <f>SUM(G8+G56+G59)</f>
        <v>308</v>
      </c>
      <c r="H61" s="1629">
        <f>SUM(H8+H56+H59)</f>
        <v>1317069.8599999999</v>
      </c>
      <c r="I61" s="1576">
        <f t="shared" si="2"/>
        <v>4276.2008441558437</v>
      </c>
      <c r="J61" s="1627">
        <f>SUM(J8+J56+J59)</f>
        <v>142</v>
      </c>
    </row>
    <row r="62" spans="1:10">
      <c r="A62" s="924"/>
      <c r="B62" s="1977"/>
      <c r="C62" s="1977"/>
      <c r="D62" s="1977"/>
      <c r="E62" s="1977"/>
      <c r="F62" s="1977"/>
      <c r="G62" s="1977"/>
      <c r="H62" s="427"/>
      <c r="I62" s="925"/>
      <c r="J62" s="925"/>
    </row>
    <row r="63" spans="1:10">
      <c r="B63" s="919" t="s">
        <v>4751</v>
      </c>
    </row>
    <row r="64" spans="1:10">
      <c r="B64" s="926" t="s">
        <v>4744</v>
      </c>
      <c r="C64" s="926"/>
      <c r="D64" s="926"/>
      <c r="E64" s="926"/>
      <c r="F64" s="926"/>
      <c r="G64" s="926"/>
      <c r="H64" s="926"/>
      <c r="I64" s="440"/>
      <c r="J64" s="440"/>
    </row>
    <row r="65" spans="2:10">
      <c r="B65" s="919" t="s">
        <v>4752</v>
      </c>
    </row>
    <row r="66" spans="2:10">
      <c r="B66" s="919" t="s">
        <v>4753</v>
      </c>
    </row>
    <row r="67" spans="2:10">
      <c r="B67" s="919" t="s">
        <v>4754</v>
      </c>
      <c r="J67" s="927"/>
    </row>
    <row r="74" spans="2:10">
      <c r="J74" s="927"/>
    </row>
  </sheetData>
  <mergeCells count="12">
    <mergeCell ref="B62:G62"/>
    <mergeCell ref="A14:B14"/>
    <mergeCell ref="A15:B15"/>
    <mergeCell ref="C3:D3"/>
    <mergeCell ref="C6:F6"/>
    <mergeCell ref="G6:J6"/>
    <mergeCell ref="A6:A7"/>
    <mergeCell ref="B6:B7"/>
    <mergeCell ref="H4:J4"/>
    <mergeCell ref="A8:B8"/>
    <mergeCell ref="A49:B49"/>
    <mergeCell ref="A61:B61"/>
  </mergeCells>
  <phoneticPr fontId="94" type="noConversion"/>
  <pageMargins left="0.23999999999999996" right="0.23999999999999996" top="0.35" bottom="0.35" header="0.31" footer="0.31"/>
  <pageSetup paperSize="9" scale="66" fitToHeight="0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65536"/>
  <sheetViews>
    <sheetView topLeftCell="A7" zoomScaleSheetLayoutView="100" workbookViewId="0">
      <selection activeCell="D5" sqref="D5"/>
    </sheetView>
  </sheetViews>
  <sheetFormatPr defaultRowHeight="11.25"/>
  <cols>
    <col min="1" max="1" width="9.140625" style="204"/>
    <col min="2" max="2" width="15.5703125" style="204" customWidth="1"/>
    <col min="3" max="3" width="13.28515625" style="204" customWidth="1"/>
    <col min="4" max="4" width="12.42578125" style="204" customWidth="1"/>
    <col min="5" max="5" width="12.7109375" style="204" customWidth="1"/>
    <col min="6" max="16384" width="9.140625" style="204"/>
  </cols>
  <sheetData>
    <row r="1" spans="1:7" s="205" customFormat="1" ht="15.75">
      <c r="A1" s="1507"/>
      <c r="B1" s="1508" t="s">
        <v>914</v>
      </c>
      <c r="C1" s="1509" t="s">
        <v>691</v>
      </c>
      <c r="D1" s="1510"/>
      <c r="E1" s="1510"/>
      <c r="F1" s="1510"/>
      <c r="G1" s="1511"/>
    </row>
    <row r="2" spans="1:7" s="205" customFormat="1" ht="15.75">
      <c r="A2" s="1507"/>
      <c r="B2" s="1508" t="s">
        <v>916</v>
      </c>
      <c r="C2" s="1509">
        <v>6113079</v>
      </c>
      <c r="D2" s="1510"/>
      <c r="E2" s="1510"/>
      <c r="F2" s="1510"/>
      <c r="G2" s="1511"/>
    </row>
    <row r="3" spans="1:7" s="205" customFormat="1" ht="15.75">
      <c r="A3" s="1507"/>
      <c r="B3" s="1508"/>
      <c r="C3" s="1297" t="s">
        <v>365</v>
      </c>
      <c r="D3" s="1510"/>
      <c r="E3" s="1510"/>
      <c r="F3" s="1510"/>
      <c r="G3" s="1511"/>
    </row>
    <row r="4" spans="1:7" ht="14.25">
      <c r="A4" s="1507"/>
      <c r="B4" s="1508" t="s">
        <v>4729</v>
      </c>
      <c r="C4" s="1512" t="s">
        <v>911</v>
      </c>
      <c r="D4" s="1513"/>
      <c r="E4" s="1513"/>
      <c r="F4" s="1513"/>
      <c r="G4" s="1514"/>
    </row>
    <row r="5" spans="1:7" ht="15.75">
      <c r="A5" s="277"/>
      <c r="B5" s="212"/>
      <c r="D5" s="214"/>
    </row>
    <row r="6" spans="1:7" ht="12.75" customHeight="1">
      <c r="A6" s="1991" t="s">
        <v>678</v>
      </c>
      <c r="B6" s="1991" t="s">
        <v>3224</v>
      </c>
      <c r="C6" s="1992" t="s">
        <v>4730</v>
      </c>
      <c r="D6" s="1993"/>
      <c r="E6" s="1994"/>
    </row>
    <row r="7" spans="1:7" ht="24.75" thickBot="1">
      <c r="A7" s="1991"/>
      <c r="B7" s="1991"/>
      <c r="C7" s="1515" t="s">
        <v>1382</v>
      </c>
      <c r="D7" s="1304" t="s">
        <v>372</v>
      </c>
      <c r="E7" s="1516" t="s">
        <v>3941</v>
      </c>
      <c r="F7" s="423"/>
    </row>
    <row r="8" spans="1:7" ht="36.75" thickTop="1">
      <c r="A8" s="1517" t="s">
        <v>3225</v>
      </c>
      <c r="B8" s="1518" t="s">
        <v>3226</v>
      </c>
      <c r="C8" s="1517">
        <v>3527304.4</v>
      </c>
      <c r="D8" s="1517">
        <v>2548553.4500000002</v>
      </c>
      <c r="E8" s="1519">
        <f>SUM(D8/C8*100)</f>
        <v>72.252155215183592</v>
      </c>
    </row>
    <row r="9" spans="1:7" ht="36">
      <c r="A9" s="1520" t="s">
        <v>3227</v>
      </c>
      <c r="B9" s="1518" t="s">
        <v>3228</v>
      </c>
      <c r="C9" s="1517">
        <v>1358297.2</v>
      </c>
      <c r="D9" s="1517">
        <v>686377.14</v>
      </c>
      <c r="E9" s="1519">
        <f t="shared" ref="E9:E15" si="0">SUM(D9/C9*100)</f>
        <v>50.532176610538549</v>
      </c>
    </row>
    <row r="10" spans="1:7" ht="48">
      <c r="A10" s="1517" t="s">
        <v>3229</v>
      </c>
      <c r="B10" s="1518" t="s">
        <v>3230</v>
      </c>
      <c r="C10" s="1517">
        <v>30509641.699999999</v>
      </c>
      <c r="D10" s="1517">
        <v>57557958.310000002</v>
      </c>
      <c r="E10" s="1519">
        <f t="shared" si="0"/>
        <v>188.65497955028428</v>
      </c>
    </row>
    <row r="11" spans="1:7" ht="36">
      <c r="A11" s="1517" t="s">
        <v>3231</v>
      </c>
      <c r="B11" s="1518" t="s">
        <v>3232</v>
      </c>
      <c r="C11" s="1517">
        <v>8287283.4000000004</v>
      </c>
      <c r="D11" s="1517">
        <v>3910114.84</v>
      </c>
      <c r="E11" s="1519">
        <f t="shared" si="0"/>
        <v>47.182106020411943</v>
      </c>
    </row>
    <row r="12" spans="1:7" s="205" customFormat="1" ht="48.75">
      <c r="A12" s="1517" t="s">
        <v>3233</v>
      </c>
      <c r="B12" s="1518" t="s">
        <v>3234</v>
      </c>
      <c r="C12" s="1517">
        <v>4729301.0999999996</v>
      </c>
      <c r="D12" s="1517">
        <v>2835348.56</v>
      </c>
      <c r="E12" s="1519">
        <f t="shared" si="0"/>
        <v>59.952802751341004</v>
      </c>
    </row>
    <row r="13" spans="1:7" s="205" customFormat="1" ht="60.75">
      <c r="A13" s="1521" t="s">
        <v>3235</v>
      </c>
      <c r="B13" s="1518" t="s">
        <v>3236</v>
      </c>
      <c r="C13" s="1520">
        <v>14287398.1</v>
      </c>
      <c r="D13" s="1520">
        <v>14252198.57</v>
      </c>
      <c r="E13" s="1519">
        <f t="shared" si="0"/>
        <v>99.753632328618323</v>
      </c>
    </row>
    <row r="14" spans="1:7" s="205" customFormat="1" ht="72.75">
      <c r="A14" s="1517" t="s">
        <v>3237</v>
      </c>
      <c r="B14" s="1518" t="s">
        <v>3238</v>
      </c>
      <c r="C14" s="1517">
        <v>8924358.5999999996</v>
      </c>
      <c r="D14" s="1517">
        <v>4429143.3099999996</v>
      </c>
      <c r="E14" s="1519">
        <f t="shared" si="0"/>
        <v>49.629822248514301</v>
      </c>
    </row>
    <row r="15" spans="1:7" ht="60">
      <c r="A15" s="1517" t="s">
        <v>3239</v>
      </c>
      <c r="B15" s="1518" t="s">
        <v>3240</v>
      </c>
      <c r="C15" s="1522">
        <f>SUM(C8,C9,C10,C13,C14)</f>
        <v>58607000</v>
      </c>
      <c r="D15" s="1522">
        <f>SUM(D8,D9,D10,D13,D14)</f>
        <v>79474230.780000001</v>
      </c>
      <c r="E15" s="1523">
        <f t="shared" si="0"/>
        <v>135.60535564011124</v>
      </c>
    </row>
    <row r="65536" spans="4:4">
      <c r="D65536" s="913">
        <f>SUM(D1:D65535)</f>
        <v>165693924.96000001</v>
      </c>
    </row>
  </sheetData>
  <mergeCells count="3">
    <mergeCell ref="A6:A7"/>
    <mergeCell ref="B6:B7"/>
    <mergeCell ref="C6:E6"/>
  </mergeCells>
  <phoneticPr fontId="94" type="noConversion"/>
  <pageMargins left="0.23622047244094491" right="0.23622047244094491" top="0.74803149606299213" bottom="0.74803149606299213" header="0.31496062992125984" footer="0.31496062992125984"/>
  <pageSetup paperSize="9" scale="90" orientation="landscape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37"/>
  <sheetViews>
    <sheetView topLeftCell="A31" zoomScaleSheetLayoutView="100" workbookViewId="0">
      <selection activeCell="J22" sqref="J22"/>
    </sheetView>
  </sheetViews>
  <sheetFormatPr defaultRowHeight="12.75"/>
  <cols>
    <col min="1" max="1" width="8.85546875" style="63" customWidth="1"/>
    <col min="2" max="2" width="83.5703125" style="63" customWidth="1"/>
    <col min="3" max="3" width="10.7109375" style="64" bestFit="1" customWidth="1"/>
    <col min="4" max="4" width="11.5703125" style="64" customWidth="1"/>
    <col min="5" max="6" width="11.7109375" style="64" customWidth="1"/>
    <col min="7" max="7" width="9.42578125" style="64" customWidth="1"/>
    <col min="8" max="8" width="9.42578125" style="65" customWidth="1"/>
    <col min="9" max="9" width="12.42578125" style="65" customWidth="1"/>
    <col min="10" max="16384" width="9.140625" style="65"/>
  </cols>
  <sheetData>
    <row r="1" spans="1:9" ht="15.75">
      <c r="A1" s="4"/>
      <c r="B1" s="5" t="s">
        <v>914</v>
      </c>
      <c r="C1" s="6" t="s">
        <v>691</v>
      </c>
      <c r="D1" s="66"/>
      <c r="E1" s="10"/>
      <c r="F1" s="67"/>
      <c r="G1" s="68"/>
    </row>
    <row r="2" spans="1:9" ht="15.75">
      <c r="A2" s="4"/>
      <c r="B2" s="5" t="s">
        <v>916</v>
      </c>
      <c r="C2" s="6">
        <v>6113079</v>
      </c>
      <c r="D2" s="66"/>
      <c r="E2" s="10"/>
      <c r="F2" s="67"/>
      <c r="G2" s="68"/>
    </row>
    <row r="3" spans="1:9" ht="15.75">
      <c r="A3" s="4"/>
      <c r="B3" s="5"/>
      <c r="C3" s="354" t="s">
        <v>365</v>
      </c>
      <c r="D3" s="66"/>
      <c r="E3" s="10"/>
      <c r="F3" s="67"/>
      <c r="G3" s="68"/>
    </row>
    <row r="4" spans="1:9" ht="15.75">
      <c r="A4" s="4"/>
      <c r="B4" s="5" t="s">
        <v>918</v>
      </c>
      <c r="C4" s="69" t="s">
        <v>912</v>
      </c>
      <c r="D4" s="12"/>
      <c r="E4" s="12"/>
      <c r="F4" s="13"/>
      <c r="G4" s="70"/>
    </row>
    <row r="5" spans="1:9" ht="15.75">
      <c r="A5" s="68"/>
      <c r="B5" s="71"/>
      <c r="C5" s="71"/>
      <c r="D5" s="71"/>
      <c r="F5" s="72"/>
      <c r="G5" s="72"/>
    </row>
    <row r="6" spans="1:9" s="61" customFormat="1" ht="105" customHeight="1">
      <c r="A6" s="73" t="s">
        <v>31</v>
      </c>
      <c r="B6" s="73" t="s">
        <v>3241</v>
      </c>
      <c r="C6" s="983" t="s">
        <v>4493</v>
      </c>
      <c r="D6" s="983" t="s">
        <v>376</v>
      </c>
      <c r="E6" s="983" t="s">
        <v>1389</v>
      </c>
      <c r="F6" s="983" t="s">
        <v>377</v>
      </c>
      <c r="G6" s="983" t="s">
        <v>1390</v>
      </c>
      <c r="H6" s="983" t="s">
        <v>378</v>
      </c>
      <c r="I6" s="200"/>
    </row>
    <row r="7" spans="1:9">
      <c r="A7" s="74" t="s">
        <v>3242</v>
      </c>
      <c r="B7" s="74"/>
      <c r="C7" s="75"/>
      <c r="D7" s="75"/>
      <c r="E7" s="75"/>
      <c r="F7" s="76"/>
      <c r="G7" s="76"/>
      <c r="H7" s="76"/>
      <c r="I7" s="985"/>
    </row>
    <row r="8" spans="1:9">
      <c r="A8" s="77"/>
      <c r="B8" s="73"/>
      <c r="C8" s="75"/>
      <c r="D8" s="75"/>
      <c r="E8" s="75"/>
      <c r="F8" s="76"/>
      <c r="G8" s="76"/>
      <c r="H8" s="76"/>
      <c r="I8" s="985"/>
    </row>
    <row r="9" spans="1:9">
      <c r="A9" s="74" t="s">
        <v>3243</v>
      </c>
      <c r="B9" s="74"/>
      <c r="C9" s="75"/>
      <c r="D9" s="75"/>
      <c r="E9" s="75"/>
      <c r="F9" s="76"/>
      <c r="G9" s="76"/>
      <c r="H9" s="76"/>
      <c r="I9" s="985"/>
    </row>
    <row r="10" spans="1:9">
      <c r="A10" s="77"/>
      <c r="B10" s="73"/>
      <c r="C10" s="75"/>
      <c r="D10" s="75"/>
      <c r="E10" s="75"/>
      <c r="F10" s="76"/>
      <c r="G10" s="76"/>
      <c r="H10" s="76"/>
      <c r="I10" s="985"/>
    </row>
    <row r="11" spans="1:9">
      <c r="A11" s="74" t="s">
        <v>3244</v>
      </c>
      <c r="B11" s="74"/>
      <c r="C11" s="75"/>
      <c r="D11" s="75"/>
      <c r="E11" s="75"/>
      <c r="F11" s="76"/>
      <c r="G11" s="76"/>
      <c r="H11" s="76"/>
      <c r="I11" s="985"/>
    </row>
    <row r="12" spans="1:9">
      <c r="A12" s="77"/>
      <c r="B12" s="73"/>
      <c r="C12" s="75"/>
      <c r="D12" s="75"/>
      <c r="E12" s="75"/>
      <c r="F12" s="76"/>
      <c r="G12" s="76"/>
      <c r="H12" s="76"/>
      <c r="I12" s="985"/>
    </row>
    <row r="13" spans="1:9">
      <c r="A13" s="77"/>
      <c r="B13" s="73"/>
      <c r="C13" s="75"/>
      <c r="D13" s="75"/>
      <c r="E13" s="75"/>
      <c r="F13" s="76"/>
      <c r="G13" s="76"/>
      <c r="H13" s="76"/>
      <c r="I13" s="985"/>
    </row>
    <row r="14" spans="1:9">
      <c r="A14" s="74" t="s">
        <v>3245</v>
      </c>
      <c r="B14" s="74"/>
      <c r="C14" s="75"/>
      <c r="D14" s="75"/>
      <c r="E14" s="75"/>
      <c r="F14" s="76"/>
      <c r="G14" s="76"/>
      <c r="H14" s="76"/>
      <c r="I14" s="985"/>
    </row>
    <row r="15" spans="1:9">
      <c r="A15" s="78" t="s">
        <v>3246</v>
      </c>
      <c r="B15" s="73"/>
      <c r="C15" s="75"/>
      <c r="D15" s="75"/>
      <c r="E15" s="75"/>
      <c r="F15" s="76"/>
      <c r="G15" s="76"/>
      <c r="H15" s="76"/>
      <c r="I15" s="985"/>
    </row>
    <row r="16" spans="1:9">
      <c r="A16" s="78"/>
      <c r="B16" s="73"/>
      <c r="C16" s="75"/>
      <c r="D16" s="75"/>
      <c r="E16" s="75"/>
      <c r="F16" s="76"/>
      <c r="G16" s="76"/>
      <c r="H16" s="76"/>
      <c r="I16" s="985"/>
    </row>
    <row r="17" spans="1:9">
      <c r="A17" s="78"/>
      <c r="B17" s="73"/>
      <c r="C17" s="75"/>
      <c r="D17" s="75"/>
      <c r="E17" s="75"/>
      <c r="F17" s="76"/>
      <c r="G17" s="76"/>
      <c r="H17" s="76"/>
      <c r="I17" s="985"/>
    </row>
    <row r="18" spans="1:9">
      <c r="A18" s="78" t="s">
        <v>3247</v>
      </c>
      <c r="B18" s="73"/>
      <c r="C18" s="75"/>
      <c r="D18" s="75"/>
      <c r="E18" s="75"/>
      <c r="F18" s="76"/>
      <c r="G18" s="76"/>
      <c r="H18" s="76"/>
      <c r="I18" s="985"/>
    </row>
    <row r="19" spans="1:9">
      <c r="A19" s="78"/>
      <c r="B19" s="73"/>
      <c r="C19" s="75"/>
      <c r="D19" s="75"/>
      <c r="E19" s="75"/>
      <c r="F19" s="76"/>
      <c r="G19" s="76"/>
      <c r="H19" s="76"/>
      <c r="I19" s="1466"/>
    </row>
    <row r="20" spans="1:9">
      <c r="A20" s="78"/>
      <c r="B20" s="73"/>
      <c r="C20" s="75"/>
      <c r="D20" s="75"/>
      <c r="E20" s="75"/>
      <c r="F20" s="76"/>
      <c r="G20" s="76"/>
      <c r="H20" s="76"/>
      <c r="I20" s="985"/>
    </row>
    <row r="21" spans="1:9">
      <c r="A21" s="74" t="s">
        <v>3248</v>
      </c>
      <c r="B21" s="74"/>
      <c r="C21" s="75"/>
      <c r="D21" s="75"/>
      <c r="E21" s="75"/>
      <c r="F21" s="76"/>
      <c r="G21" s="76"/>
      <c r="H21" s="76"/>
      <c r="I21" s="985"/>
    </row>
    <row r="22" spans="1:9">
      <c r="A22" s="77"/>
      <c r="B22" s="73"/>
      <c r="C22" s="75"/>
      <c r="D22" s="75"/>
      <c r="E22" s="75"/>
      <c r="F22" s="76"/>
      <c r="G22" s="76"/>
      <c r="H22" s="76"/>
      <c r="I22" s="985"/>
    </row>
    <row r="23" spans="1:9">
      <c r="A23" s="77"/>
      <c r="B23" s="73"/>
      <c r="C23" s="75"/>
      <c r="D23" s="75"/>
      <c r="E23" s="75"/>
      <c r="F23" s="76"/>
      <c r="G23" s="76"/>
      <c r="H23" s="76"/>
      <c r="I23" s="985"/>
    </row>
    <row r="24" spans="1:9">
      <c r="A24" s="74" t="s">
        <v>1584</v>
      </c>
      <c r="B24" s="74"/>
      <c r="C24" s="75"/>
      <c r="D24" s="75"/>
      <c r="E24" s="75"/>
      <c r="F24" s="76"/>
      <c r="G24" s="76"/>
      <c r="H24" s="76"/>
      <c r="I24" s="985"/>
    </row>
    <row r="25" spans="1:9">
      <c r="A25" s="77"/>
      <c r="B25" s="73"/>
      <c r="C25" s="75"/>
      <c r="D25" s="75"/>
      <c r="E25" s="75"/>
      <c r="F25" s="76"/>
      <c r="G25" s="76"/>
      <c r="H25" s="76"/>
      <c r="I25" s="985"/>
    </row>
    <row r="26" spans="1:9">
      <c r="A26" s="77"/>
      <c r="B26" s="73"/>
      <c r="C26" s="75"/>
      <c r="D26" s="75"/>
      <c r="E26" s="75"/>
      <c r="F26" s="76"/>
      <c r="G26" s="76"/>
      <c r="H26" s="76"/>
      <c r="I26" s="985"/>
    </row>
    <row r="27" spans="1:9" ht="18.75" customHeight="1">
      <c r="A27" s="74" t="s">
        <v>1585</v>
      </c>
      <c r="B27" s="74"/>
      <c r="C27" s="75"/>
      <c r="D27" s="75"/>
      <c r="E27" s="75"/>
      <c r="F27" s="76"/>
      <c r="G27" s="76"/>
      <c r="H27" s="76"/>
      <c r="I27" s="985"/>
    </row>
    <row r="28" spans="1:9">
      <c r="A28" s="77"/>
      <c r="B28" s="73"/>
      <c r="C28" s="75"/>
      <c r="D28" s="75"/>
      <c r="E28" s="75"/>
      <c r="F28" s="76"/>
      <c r="G28" s="76"/>
      <c r="H28" s="76"/>
      <c r="I28" s="985"/>
    </row>
    <row r="29" spans="1:9">
      <c r="A29" s="77"/>
      <c r="B29" s="73"/>
      <c r="C29" s="75"/>
      <c r="D29" s="75"/>
      <c r="E29" s="75"/>
      <c r="F29" s="76"/>
      <c r="G29" s="76"/>
      <c r="H29" s="76"/>
      <c r="I29" s="985"/>
    </row>
    <row r="30" spans="1:9" s="62" customFormat="1">
      <c r="A30" s="74" t="s">
        <v>3371</v>
      </c>
      <c r="B30" s="1465"/>
      <c r="C30" s="75"/>
      <c r="D30" s="75"/>
      <c r="E30" s="75"/>
      <c r="F30" s="79"/>
      <c r="G30" s="79"/>
      <c r="H30" s="79"/>
      <c r="I30" s="986"/>
    </row>
    <row r="31" spans="1:9">
      <c r="A31" s="77"/>
      <c r="B31" s="73"/>
      <c r="C31" s="75"/>
      <c r="D31" s="75"/>
      <c r="E31" s="75"/>
      <c r="F31" s="76"/>
      <c r="G31" s="76"/>
      <c r="H31" s="76"/>
      <c r="I31" s="985"/>
    </row>
    <row r="32" spans="1:9">
      <c r="A32" s="77"/>
      <c r="B32" s="73"/>
      <c r="C32" s="75"/>
      <c r="D32" s="75"/>
      <c r="E32" s="75"/>
      <c r="F32" s="76"/>
      <c r="G32" s="76"/>
      <c r="H32" s="76"/>
      <c r="I32" s="985"/>
    </row>
    <row r="33" spans="1:10" ht="24.75" customHeight="1">
      <c r="A33" s="74" t="s">
        <v>1391</v>
      </c>
      <c r="B33" s="1465"/>
      <c r="C33" s="317">
        <v>2</v>
      </c>
      <c r="D33" s="317">
        <v>72</v>
      </c>
      <c r="E33" s="317">
        <v>46</v>
      </c>
      <c r="F33" s="903">
        <v>72</v>
      </c>
      <c r="G33" s="903">
        <v>46</v>
      </c>
      <c r="H33" s="903">
        <v>72</v>
      </c>
      <c r="I33" s="984"/>
      <c r="J33" s="984"/>
    </row>
    <row r="34" spans="1:10">
      <c r="A34" s="77"/>
      <c r="B34" s="73"/>
      <c r="C34" s="75"/>
      <c r="D34" s="75"/>
      <c r="E34" s="75"/>
      <c r="F34" s="76"/>
      <c r="G34" s="76"/>
      <c r="H34" s="76"/>
      <c r="I34" s="985"/>
    </row>
    <row r="35" spans="1:10">
      <c r="A35" s="77"/>
      <c r="B35" s="73"/>
      <c r="C35" s="75"/>
      <c r="D35" s="75"/>
      <c r="E35" s="75"/>
      <c r="F35" s="76"/>
      <c r="G35" s="76"/>
      <c r="H35" s="76"/>
      <c r="I35" s="985"/>
    </row>
    <row r="36" spans="1:10">
      <c r="A36" s="1995" t="s">
        <v>3906</v>
      </c>
      <c r="B36" s="1995"/>
      <c r="C36" s="80"/>
      <c r="D36" s="80"/>
      <c r="E36" s="80"/>
      <c r="F36" s="76"/>
      <c r="G36" s="76"/>
      <c r="H36" s="76"/>
      <c r="I36" s="985"/>
    </row>
    <row r="37" spans="1:10">
      <c r="A37" s="81"/>
      <c r="B37" s="81"/>
      <c r="C37" s="82"/>
      <c r="D37" s="82"/>
      <c r="E37" s="82"/>
      <c r="F37" s="82"/>
      <c r="G37" s="82"/>
      <c r="H37" s="83"/>
      <c r="I37" s="83"/>
    </row>
  </sheetData>
  <mergeCells count="1">
    <mergeCell ref="A36:B36"/>
  </mergeCells>
  <phoneticPr fontId="94" type="noConversion"/>
  <pageMargins left="0.23999999999999996" right="0.23999999999999996" top="0.35" bottom="0.35" header="0.31" footer="0.31"/>
  <pageSetup paperSize="9" scale="80" orientation="landscape" r:id="rId1"/>
  <headerFooter alignWithMargins="0">
    <oddFooter>&amp;R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L36"/>
  <sheetViews>
    <sheetView topLeftCell="B25" workbookViewId="0">
      <selection activeCell="N14" sqref="N14"/>
    </sheetView>
  </sheetViews>
  <sheetFormatPr defaultColWidth="9.140625" defaultRowHeight="12.75"/>
  <cols>
    <col min="1" max="1" width="6.140625" style="52" customWidth="1"/>
    <col min="2" max="2" width="7.5703125" style="52" customWidth="1"/>
    <col min="3" max="3" width="34.85546875" style="52" customWidth="1"/>
    <col min="4" max="4" width="11" style="52" customWidth="1"/>
    <col min="5" max="5" width="11.140625" style="52" customWidth="1"/>
    <col min="6" max="6" width="11.7109375" style="52" customWidth="1"/>
    <col min="7" max="7" width="11.42578125" style="52" customWidth="1"/>
    <col min="8" max="8" width="11.85546875" style="52" customWidth="1"/>
    <col min="9" max="9" width="12.5703125" style="52" customWidth="1"/>
    <col min="10" max="10" width="11.5703125" style="52" customWidth="1"/>
    <col min="11" max="11" width="11.85546875" style="52" customWidth="1"/>
    <col min="12" max="12" width="10.5703125" style="52" customWidth="1"/>
    <col min="13" max="16384" width="9.140625" style="52"/>
  </cols>
  <sheetData>
    <row r="1" spans="1:12" ht="15.75" customHeight="1">
      <c r="A1" s="1243" t="s">
        <v>676</v>
      </c>
      <c r="B1" s="1243"/>
      <c r="C1" s="1243"/>
      <c r="D1" s="1244" t="s">
        <v>677</v>
      </c>
      <c r="E1" s="1243"/>
      <c r="F1" s="1243"/>
      <c r="G1" s="1243"/>
    </row>
    <row r="2" spans="1:12" ht="16.5" customHeight="1">
      <c r="A2" s="1243" t="s">
        <v>680</v>
      </c>
      <c r="B2" s="1243"/>
      <c r="C2" s="1243"/>
      <c r="D2" s="1244" t="s">
        <v>3372</v>
      </c>
      <c r="E2" s="1243"/>
      <c r="F2" s="1243"/>
      <c r="G2" s="1243"/>
    </row>
    <row r="3" spans="1:12">
      <c r="A3" s="1243"/>
      <c r="B3" s="1243"/>
      <c r="C3" s="997"/>
      <c r="D3" s="1243"/>
      <c r="E3" s="1243"/>
      <c r="F3" s="1243"/>
      <c r="G3" s="1243"/>
    </row>
    <row r="4" spans="1:12" ht="14.25">
      <c r="A4" s="1243" t="s">
        <v>3373</v>
      </c>
      <c r="B4" s="1243"/>
      <c r="C4" s="1243"/>
      <c r="D4" s="1243"/>
      <c r="E4" s="997" t="s">
        <v>365</v>
      </c>
      <c r="F4" s="1245"/>
      <c r="G4" s="1243"/>
    </row>
    <row r="5" spans="1:12" ht="18" customHeight="1" thickBot="1">
      <c r="H5" s="54"/>
      <c r="I5" s="54"/>
      <c r="K5" s="1246"/>
    </row>
    <row r="6" spans="1:12" ht="21" customHeight="1">
      <c r="A6" s="1247"/>
      <c r="B6" s="1248"/>
      <c r="C6" s="1249"/>
      <c r="D6" s="1996" t="s">
        <v>3374</v>
      </c>
      <c r="E6" s="1997"/>
      <c r="F6" s="1998"/>
      <c r="G6" s="1999" t="s">
        <v>3375</v>
      </c>
      <c r="H6" s="2000"/>
      <c r="I6" s="2001"/>
      <c r="J6" s="2002" t="s">
        <v>3376</v>
      </c>
      <c r="K6" s="2003"/>
      <c r="L6" s="2004"/>
    </row>
    <row r="7" spans="1:12" ht="33" customHeight="1" thickBot="1">
      <c r="A7" s="1250" t="s">
        <v>678</v>
      </c>
      <c r="B7" s="1251" t="s">
        <v>3377</v>
      </c>
      <c r="C7" s="1252" t="s">
        <v>3378</v>
      </c>
      <c r="D7" s="1253" t="s">
        <v>1382</v>
      </c>
      <c r="E7" s="1005" t="s">
        <v>372</v>
      </c>
      <c r="F7" s="1254" t="s">
        <v>3941</v>
      </c>
      <c r="G7" s="1253" t="s">
        <v>1382</v>
      </c>
      <c r="H7" s="1005" t="s">
        <v>372</v>
      </c>
      <c r="I7" s="1254" t="s">
        <v>3941</v>
      </c>
      <c r="J7" s="1253" t="s">
        <v>1382</v>
      </c>
      <c r="K7" s="1005" t="s">
        <v>372</v>
      </c>
      <c r="L7" s="1254" t="s">
        <v>3941</v>
      </c>
    </row>
    <row r="8" spans="1:12" ht="14.25" customHeight="1">
      <c r="A8" s="55">
        <v>0</v>
      </c>
      <c r="B8" s="1255">
        <v>1</v>
      </c>
      <c r="C8" s="1255">
        <v>2</v>
      </c>
      <c r="D8" s="56">
        <v>3</v>
      </c>
      <c r="E8" s="56">
        <v>4</v>
      </c>
      <c r="F8" s="56">
        <v>5</v>
      </c>
      <c r="G8" s="56">
        <v>6</v>
      </c>
      <c r="H8" s="60">
        <v>7</v>
      </c>
      <c r="I8" s="60">
        <v>8</v>
      </c>
      <c r="J8" s="56">
        <v>9</v>
      </c>
      <c r="K8" s="56">
        <v>10</v>
      </c>
      <c r="L8" s="56">
        <v>11</v>
      </c>
    </row>
    <row r="9" spans="1:12" ht="16.5" customHeight="1">
      <c r="A9" s="1256">
        <v>1</v>
      </c>
      <c r="B9" s="1257">
        <v>1005</v>
      </c>
      <c r="C9" s="1258" t="s">
        <v>3379</v>
      </c>
      <c r="D9" s="1274">
        <v>8656</v>
      </c>
      <c r="E9" s="1274">
        <v>219</v>
      </c>
      <c r="F9" s="1275">
        <f>SUM(E9/D9*100)</f>
        <v>2.5300369685767099</v>
      </c>
      <c r="G9" s="1274">
        <v>2021</v>
      </c>
      <c r="H9" s="1274">
        <v>864</v>
      </c>
      <c r="I9" s="1275">
        <f>SUM(H9/G9*100)</f>
        <v>42.751113310242452</v>
      </c>
      <c r="J9" s="1259">
        <f t="shared" ref="J9:K30" si="0">D9+G9</f>
        <v>10677</v>
      </c>
      <c r="K9" s="1259">
        <f t="shared" si="0"/>
        <v>1083</v>
      </c>
      <c r="L9" s="1275">
        <f>SUM(K9/J9*100)</f>
        <v>10.143298679404326</v>
      </c>
    </row>
    <row r="10" spans="1:12" ht="18" customHeight="1">
      <c r="A10" s="1261">
        <v>2</v>
      </c>
      <c r="B10" s="1257">
        <v>1005</v>
      </c>
      <c r="C10" s="1258" t="s">
        <v>708</v>
      </c>
      <c r="D10" s="1274">
        <v>1231</v>
      </c>
      <c r="E10" s="1274">
        <v>897</v>
      </c>
      <c r="F10" s="1275">
        <f t="shared" ref="F10:F31" si="1">SUM(E10/D10*100)</f>
        <v>72.867587327376114</v>
      </c>
      <c r="G10" s="1274">
        <v>6393</v>
      </c>
      <c r="H10" s="1274">
        <v>3772</v>
      </c>
      <c r="I10" s="1275">
        <f t="shared" ref="I10:I31" si="2">SUM(H10/G10*100)</f>
        <v>59.002033474112316</v>
      </c>
      <c r="J10" s="1259">
        <f t="shared" si="0"/>
        <v>7624</v>
      </c>
      <c r="K10" s="1259">
        <f t="shared" si="0"/>
        <v>4669</v>
      </c>
      <c r="L10" s="1275">
        <f t="shared" ref="L10:L31" si="3">SUM(K10/J10*100)</f>
        <v>61.240818467995808</v>
      </c>
    </row>
    <row r="11" spans="1:12" ht="18" customHeight="1">
      <c r="A11" s="1256">
        <v>3</v>
      </c>
      <c r="B11" s="1258">
        <v>1005</v>
      </c>
      <c r="C11" s="1258" t="s">
        <v>710</v>
      </c>
      <c r="D11" s="1276">
        <v>4810</v>
      </c>
      <c r="E11" s="1276">
        <v>0</v>
      </c>
      <c r="F11" s="1275">
        <f t="shared" si="1"/>
        <v>0</v>
      </c>
      <c r="G11" s="1276">
        <v>204</v>
      </c>
      <c r="H11" s="1276">
        <v>0</v>
      </c>
      <c r="I11" s="1275">
        <f t="shared" si="2"/>
        <v>0</v>
      </c>
      <c r="J11" s="1259">
        <f t="shared" si="0"/>
        <v>5014</v>
      </c>
      <c r="K11" s="1259">
        <f t="shared" si="0"/>
        <v>0</v>
      </c>
      <c r="L11" s="1275">
        <f t="shared" si="3"/>
        <v>0</v>
      </c>
    </row>
    <row r="12" spans="1:12" ht="18" customHeight="1">
      <c r="A12" s="1261">
        <v>4</v>
      </c>
      <c r="B12" s="1258">
        <v>1005</v>
      </c>
      <c r="C12" s="1258" t="s">
        <v>2495</v>
      </c>
      <c r="D12" s="1276">
        <v>1363</v>
      </c>
      <c r="E12" s="1276">
        <v>10238</v>
      </c>
      <c r="F12" s="1275">
        <f t="shared" si="1"/>
        <v>751.13719735876737</v>
      </c>
      <c r="G12" s="1276">
        <v>0</v>
      </c>
      <c r="H12" s="1276">
        <v>3183</v>
      </c>
      <c r="I12" s="1275" t="e">
        <f t="shared" si="2"/>
        <v>#DIV/0!</v>
      </c>
      <c r="J12" s="1259">
        <f t="shared" si="0"/>
        <v>1363</v>
      </c>
      <c r="K12" s="1259">
        <f t="shared" si="0"/>
        <v>13421</v>
      </c>
      <c r="L12" s="1275">
        <f t="shared" si="3"/>
        <v>984.66617754952313</v>
      </c>
    </row>
    <row r="13" spans="1:12" ht="18" customHeight="1">
      <c r="A13" s="1256">
        <v>5</v>
      </c>
      <c r="B13" s="1258">
        <v>1005</v>
      </c>
      <c r="C13" s="1258" t="s">
        <v>714</v>
      </c>
      <c r="D13" s="1274">
        <v>17657</v>
      </c>
      <c r="E13" s="1276">
        <v>20657</v>
      </c>
      <c r="F13" s="1277">
        <f t="shared" si="1"/>
        <v>116.9904287251515</v>
      </c>
      <c r="G13" s="1276">
        <v>1567</v>
      </c>
      <c r="H13" s="1276">
        <v>701</v>
      </c>
      <c r="I13" s="1275">
        <f t="shared" si="2"/>
        <v>44.735162731333759</v>
      </c>
      <c r="J13" s="1259">
        <f t="shared" si="0"/>
        <v>19224</v>
      </c>
      <c r="K13" s="1259">
        <f t="shared" si="0"/>
        <v>21358</v>
      </c>
      <c r="L13" s="1275">
        <f t="shared" si="3"/>
        <v>111.10070744902205</v>
      </c>
    </row>
    <row r="14" spans="1:12" ht="18" customHeight="1">
      <c r="A14" s="1261">
        <v>6</v>
      </c>
      <c r="B14" s="1258">
        <v>1005</v>
      </c>
      <c r="C14" s="1258" t="s">
        <v>693</v>
      </c>
      <c r="D14" s="1274">
        <v>1570</v>
      </c>
      <c r="E14" s="1274">
        <v>0</v>
      </c>
      <c r="F14" s="1275">
        <f t="shared" si="1"/>
        <v>0</v>
      </c>
      <c r="G14" s="1276">
        <v>0</v>
      </c>
      <c r="H14" s="1276">
        <v>319</v>
      </c>
      <c r="I14" s="1275" t="e">
        <f t="shared" si="2"/>
        <v>#DIV/0!</v>
      </c>
      <c r="J14" s="1259">
        <f t="shared" si="0"/>
        <v>1570</v>
      </c>
      <c r="K14" s="1259">
        <f t="shared" si="0"/>
        <v>319</v>
      </c>
      <c r="L14" s="1275">
        <f t="shared" si="3"/>
        <v>20.31847133757962</v>
      </c>
    </row>
    <row r="15" spans="1:12" ht="18" customHeight="1">
      <c r="A15" s="1256">
        <v>7</v>
      </c>
      <c r="B15" s="1258">
        <v>1005</v>
      </c>
      <c r="C15" s="1258" t="s">
        <v>3380</v>
      </c>
      <c r="D15" s="1274">
        <v>7960</v>
      </c>
      <c r="E15" s="1276">
        <v>4050</v>
      </c>
      <c r="F15" s="1277">
        <f t="shared" si="1"/>
        <v>50.879396984924618</v>
      </c>
      <c r="G15" s="1276">
        <v>1406</v>
      </c>
      <c r="H15" s="1276">
        <v>944</v>
      </c>
      <c r="I15" s="1275">
        <f t="shared" si="2"/>
        <v>67.140825035561875</v>
      </c>
      <c r="J15" s="1259">
        <f t="shared" si="0"/>
        <v>9366</v>
      </c>
      <c r="K15" s="1259">
        <f t="shared" si="0"/>
        <v>4994</v>
      </c>
      <c r="L15" s="1275">
        <f t="shared" si="3"/>
        <v>53.320521033525516</v>
      </c>
    </row>
    <row r="16" spans="1:12" ht="18" customHeight="1">
      <c r="A16" s="1261">
        <v>8</v>
      </c>
      <c r="B16" s="1258">
        <v>1005</v>
      </c>
      <c r="C16" s="1258" t="s">
        <v>3381</v>
      </c>
      <c r="D16" s="1274">
        <v>1961</v>
      </c>
      <c r="E16" s="1274">
        <v>423</v>
      </c>
      <c r="F16" s="1275">
        <f t="shared" si="1"/>
        <v>21.57062723100459</v>
      </c>
      <c r="G16" s="1276">
        <v>0</v>
      </c>
      <c r="H16" s="1276">
        <v>0</v>
      </c>
      <c r="I16" s="1275" t="e">
        <f t="shared" si="2"/>
        <v>#DIV/0!</v>
      </c>
      <c r="J16" s="1259">
        <f t="shared" si="0"/>
        <v>1961</v>
      </c>
      <c r="K16" s="1259">
        <f t="shared" si="0"/>
        <v>423</v>
      </c>
      <c r="L16" s="1275">
        <f t="shared" si="3"/>
        <v>21.57062723100459</v>
      </c>
    </row>
    <row r="17" spans="1:12" ht="18" customHeight="1">
      <c r="A17" s="1256">
        <v>9</v>
      </c>
      <c r="B17" s="1258">
        <v>1005</v>
      </c>
      <c r="C17" s="1258" t="s">
        <v>3382</v>
      </c>
      <c r="D17" s="1274">
        <v>1962</v>
      </c>
      <c r="E17" s="1274">
        <v>1146</v>
      </c>
      <c r="F17" s="1275">
        <f t="shared" si="1"/>
        <v>58.409785932721711</v>
      </c>
      <c r="G17" s="1276">
        <v>0</v>
      </c>
      <c r="H17" s="1276">
        <v>434</v>
      </c>
      <c r="I17" s="1275" t="e">
        <f t="shared" si="2"/>
        <v>#DIV/0!</v>
      </c>
      <c r="J17" s="1259">
        <f t="shared" si="0"/>
        <v>1962</v>
      </c>
      <c r="K17" s="1259">
        <f t="shared" si="0"/>
        <v>1580</v>
      </c>
      <c r="L17" s="1275">
        <f t="shared" si="3"/>
        <v>80.530071355759418</v>
      </c>
    </row>
    <row r="18" spans="1:12" ht="18" customHeight="1">
      <c r="A18" s="1261">
        <v>10</v>
      </c>
      <c r="B18" s="1258">
        <v>1005</v>
      </c>
      <c r="C18" s="1258" t="s">
        <v>3383</v>
      </c>
      <c r="D18" s="1274">
        <v>386</v>
      </c>
      <c r="E18" s="1274">
        <v>1466</v>
      </c>
      <c r="F18" s="1275">
        <f t="shared" si="1"/>
        <v>379.79274611398966</v>
      </c>
      <c r="G18" s="1276">
        <v>0</v>
      </c>
      <c r="H18" s="1276">
        <v>0</v>
      </c>
      <c r="I18" s="1275" t="e">
        <f t="shared" si="2"/>
        <v>#DIV/0!</v>
      </c>
      <c r="J18" s="1259">
        <f t="shared" si="0"/>
        <v>386</v>
      </c>
      <c r="K18" s="1259">
        <f t="shared" si="0"/>
        <v>1466</v>
      </c>
      <c r="L18" s="1275">
        <f t="shared" si="3"/>
        <v>379.79274611398966</v>
      </c>
    </row>
    <row r="19" spans="1:12" ht="18" customHeight="1">
      <c r="A19" s="1261">
        <v>11</v>
      </c>
      <c r="B19" s="1258">
        <v>1005</v>
      </c>
      <c r="C19" s="1258" t="s">
        <v>3384</v>
      </c>
      <c r="D19" s="1274">
        <v>4194</v>
      </c>
      <c r="E19" s="1274">
        <v>5158</v>
      </c>
      <c r="F19" s="1275">
        <f t="shared" si="1"/>
        <v>122.9852169766333</v>
      </c>
      <c r="G19" s="1276">
        <v>3443</v>
      </c>
      <c r="H19" s="1276">
        <v>4571</v>
      </c>
      <c r="I19" s="1275">
        <f t="shared" si="2"/>
        <v>132.76212605286088</v>
      </c>
      <c r="J19" s="1259">
        <f t="shared" si="0"/>
        <v>7637</v>
      </c>
      <c r="K19" s="1259">
        <f t="shared" si="0"/>
        <v>9729</v>
      </c>
      <c r="L19" s="1275">
        <f t="shared" si="3"/>
        <v>127.39295534895902</v>
      </c>
    </row>
    <row r="20" spans="1:12" ht="18" customHeight="1">
      <c r="A20" s="1256">
        <v>12</v>
      </c>
      <c r="B20" s="1258">
        <v>1005</v>
      </c>
      <c r="C20" s="1258" t="s">
        <v>2422</v>
      </c>
      <c r="D20" s="1276">
        <v>25529</v>
      </c>
      <c r="E20" s="1276">
        <v>13569</v>
      </c>
      <c r="F20" s="1275">
        <f t="shared" si="1"/>
        <v>53.151318108817428</v>
      </c>
      <c r="G20" s="1276">
        <v>2624</v>
      </c>
      <c r="H20" s="1276">
        <v>11077</v>
      </c>
      <c r="I20" s="1275">
        <f t="shared" si="2"/>
        <v>422.14176829268297</v>
      </c>
      <c r="J20" s="1259">
        <f t="shared" si="0"/>
        <v>28153</v>
      </c>
      <c r="K20" s="1259">
        <f t="shared" si="0"/>
        <v>24646</v>
      </c>
      <c r="L20" s="1275">
        <f t="shared" si="3"/>
        <v>87.543068234291198</v>
      </c>
    </row>
    <row r="21" spans="1:12" ht="15" customHeight="1">
      <c r="A21" s="1261">
        <v>13</v>
      </c>
      <c r="B21" s="1258">
        <v>1005</v>
      </c>
      <c r="C21" s="1258" t="s">
        <v>3385</v>
      </c>
      <c r="D21" s="1274">
        <v>0</v>
      </c>
      <c r="E21" s="1274">
        <v>0</v>
      </c>
      <c r="F21" s="1275" t="e">
        <f t="shared" si="1"/>
        <v>#DIV/0!</v>
      </c>
      <c r="G21" s="1276">
        <v>0</v>
      </c>
      <c r="H21" s="1276">
        <v>0</v>
      </c>
      <c r="I21" s="1275" t="e">
        <f t="shared" si="2"/>
        <v>#DIV/0!</v>
      </c>
      <c r="J21" s="1259">
        <f t="shared" si="0"/>
        <v>0</v>
      </c>
      <c r="K21" s="1259">
        <f t="shared" si="0"/>
        <v>0</v>
      </c>
      <c r="L21" s="1275" t="e">
        <f t="shared" si="3"/>
        <v>#DIV/0!</v>
      </c>
    </row>
    <row r="22" spans="1:12" ht="18" customHeight="1">
      <c r="A22" s="1256">
        <v>14</v>
      </c>
      <c r="B22" s="1258">
        <v>1005</v>
      </c>
      <c r="C22" s="1258" t="s">
        <v>3386</v>
      </c>
      <c r="D22" s="1274">
        <v>193</v>
      </c>
      <c r="E22" s="1274">
        <v>0</v>
      </c>
      <c r="F22" s="1275">
        <f t="shared" si="1"/>
        <v>0</v>
      </c>
      <c r="G22" s="1276">
        <v>810</v>
      </c>
      <c r="H22" s="1276">
        <v>0</v>
      </c>
      <c r="I22" s="1275">
        <f t="shared" si="2"/>
        <v>0</v>
      </c>
      <c r="J22" s="1259">
        <f t="shared" si="0"/>
        <v>1003</v>
      </c>
      <c r="K22" s="1259">
        <f t="shared" si="0"/>
        <v>0</v>
      </c>
      <c r="L22" s="1275">
        <f t="shared" si="3"/>
        <v>0</v>
      </c>
    </row>
    <row r="23" spans="1:12" ht="18" customHeight="1">
      <c r="A23" s="1265">
        <v>15</v>
      </c>
      <c r="B23" s="1258">
        <v>1005</v>
      </c>
      <c r="C23" s="1266" t="s">
        <v>3387</v>
      </c>
      <c r="D23" s="1274">
        <v>0</v>
      </c>
      <c r="E23" s="1274">
        <v>0</v>
      </c>
      <c r="F23" s="1275" t="e">
        <f t="shared" si="1"/>
        <v>#DIV/0!</v>
      </c>
      <c r="G23" s="1278">
        <v>15543</v>
      </c>
      <c r="H23" s="186">
        <v>33151</v>
      </c>
      <c r="I23" s="1275">
        <f t="shared" si="2"/>
        <v>213.28572347680628</v>
      </c>
      <c r="J23" s="1259">
        <f t="shared" si="0"/>
        <v>15543</v>
      </c>
      <c r="K23" s="1259">
        <f t="shared" si="0"/>
        <v>33151</v>
      </c>
      <c r="L23" s="1275">
        <f t="shared" si="3"/>
        <v>213.28572347680628</v>
      </c>
    </row>
    <row r="24" spans="1:12" ht="18" customHeight="1">
      <c r="A24" s="1265">
        <v>16</v>
      </c>
      <c r="B24" s="1258">
        <v>1005</v>
      </c>
      <c r="C24" s="1266" t="s">
        <v>3388</v>
      </c>
      <c r="D24" s="1274">
        <v>0</v>
      </c>
      <c r="E24" s="1274">
        <v>0</v>
      </c>
      <c r="F24" s="1275" t="e">
        <f t="shared" si="1"/>
        <v>#DIV/0!</v>
      </c>
      <c r="G24" s="1274">
        <v>0</v>
      </c>
      <c r="H24" s="1274">
        <v>0</v>
      </c>
      <c r="I24" s="1275" t="e">
        <f t="shared" si="2"/>
        <v>#DIV/0!</v>
      </c>
      <c r="J24" s="1259">
        <f t="shared" si="0"/>
        <v>0</v>
      </c>
      <c r="K24" s="1259">
        <f t="shared" si="0"/>
        <v>0</v>
      </c>
      <c r="L24" s="1275" t="e">
        <f t="shared" si="3"/>
        <v>#DIV/0!</v>
      </c>
    </row>
    <row r="25" spans="1:12" ht="18" customHeight="1">
      <c r="A25" s="1265">
        <v>17</v>
      </c>
      <c r="B25" s="1258">
        <v>1005</v>
      </c>
      <c r="C25" s="1266" t="s">
        <v>1386</v>
      </c>
      <c r="D25" s="1279">
        <v>442</v>
      </c>
      <c r="E25" s="1279">
        <v>0</v>
      </c>
      <c r="F25" s="1275">
        <f t="shared" si="1"/>
        <v>0</v>
      </c>
      <c r="G25" s="1274">
        <v>0</v>
      </c>
      <c r="H25" s="1274">
        <v>0</v>
      </c>
      <c r="I25" s="1275" t="e">
        <f t="shared" si="2"/>
        <v>#DIV/0!</v>
      </c>
      <c r="J25" s="1259">
        <f t="shared" si="0"/>
        <v>442</v>
      </c>
      <c r="K25" s="1259">
        <f t="shared" si="0"/>
        <v>0</v>
      </c>
      <c r="L25" s="1275">
        <f t="shared" si="3"/>
        <v>0</v>
      </c>
    </row>
    <row r="26" spans="1:12" ht="18" customHeight="1">
      <c r="A26" s="1265">
        <v>18</v>
      </c>
      <c r="B26" s="1258">
        <v>1005</v>
      </c>
      <c r="C26" s="1266" t="s">
        <v>3390</v>
      </c>
      <c r="D26" s="1274">
        <v>0</v>
      </c>
      <c r="E26" s="1274">
        <v>0</v>
      </c>
      <c r="F26" s="1275" t="e">
        <f t="shared" si="1"/>
        <v>#DIV/0!</v>
      </c>
      <c r="G26" s="1274">
        <v>0</v>
      </c>
      <c r="H26" s="1274">
        <v>0</v>
      </c>
      <c r="I26" s="1275" t="e">
        <f t="shared" si="2"/>
        <v>#DIV/0!</v>
      </c>
      <c r="J26" s="1259">
        <f t="shared" si="0"/>
        <v>0</v>
      </c>
      <c r="K26" s="1259">
        <f t="shared" si="0"/>
        <v>0</v>
      </c>
      <c r="L26" s="1275" t="e">
        <f t="shared" si="3"/>
        <v>#DIV/0!</v>
      </c>
    </row>
    <row r="27" spans="1:12" ht="18" customHeight="1">
      <c r="A27" s="1265">
        <v>19</v>
      </c>
      <c r="B27" s="1258">
        <v>1005</v>
      </c>
      <c r="C27" s="1266" t="s">
        <v>3391</v>
      </c>
      <c r="D27" s="1278">
        <v>225</v>
      </c>
      <c r="E27" s="1274">
        <v>0</v>
      </c>
      <c r="F27" s="1275">
        <f t="shared" si="1"/>
        <v>0</v>
      </c>
      <c r="G27" s="186">
        <v>37176</v>
      </c>
      <c r="H27" s="186">
        <v>66266</v>
      </c>
      <c r="I27" s="1275">
        <f t="shared" si="2"/>
        <v>178.24940822035722</v>
      </c>
      <c r="J27" s="1259">
        <f t="shared" si="0"/>
        <v>37401</v>
      </c>
      <c r="K27" s="1259">
        <f t="shared" si="0"/>
        <v>66266</v>
      </c>
      <c r="L27" s="1275">
        <f t="shared" si="3"/>
        <v>177.17708082671587</v>
      </c>
    </row>
    <row r="28" spans="1:12" ht="18" customHeight="1">
      <c r="A28" s="1265">
        <v>20</v>
      </c>
      <c r="B28" s="1258">
        <v>1005</v>
      </c>
      <c r="C28" s="1266" t="s">
        <v>3392</v>
      </c>
      <c r="D28" s="1280">
        <v>194</v>
      </c>
      <c r="E28" s="1274">
        <v>0</v>
      </c>
      <c r="F28" s="1275">
        <f t="shared" si="1"/>
        <v>0</v>
      </c>
      <c r="G28" s="1274">
        <v>0</v>
      </c>
      <c r="H28" s="1274">
        <v>0</v>
      </c>
      <c r="I28" s="1275" t="e">
        <f t="shared" si="2"/>
        <v>#DIV/0!</v>
      </c>
      <c r="J28" s="1259">
        <f t="shared" si="0"/>
        <v>194</v>
      </c>
      <c r="K28" s="1259">
        <f t="shared" si="0"/>
        <v>0</v>
      </c>
      <c r="L28" s="1275">
        <f t="shared" si="3"/>
        <v>0</v>
      </c>
    </row>
    <row r="29" spans="1:12" ht="18" customHeight="1">
      <c r="A29" s="1265">
        <v>21</v>
      </c>
      <c r="B29" s="1258">
        <v>1005</v>
      </c>
      <c r="C29" s="1266" t="s">
        <v>901</v>
      </c>
      <c r="D29" s="1280">
        <v>3869</v>
      </c>
      <c r="E29" s="1274">
        <v>2399</v>
      </c>
      <c r="F29" s="1275">
        <f t="shared" si="1"/>
        <v>62.005686223830445</v>
      </c>
      <c r="G29" s="1274">
        <v>0</v>
      </c>
      <c r="H29" s="1274">
        <v>0</v>
      </c>
      <c r="I29" s="1275" t="e">
        <f t="shared" si="2"/>
        <v>#DIV/0!</v>
      </c>
      <c r="J29" s="1259">
        <f t="shared" si="0"/>
        <v>3869</v>
      </c>
      <c r="K29" s="1259">
        <f t="shared" si="0"/>
        <v>2399</v>
      </c>
      <c r="L29" s="1275">
        <f t="shared" si="3"/>
        <v>62.005686223830445</v>
      </c>
    </row>
    <row r="30" spans="1:12" ht="18" customHeight="1" thickBot="1">
      <c r="A30" s="1265">
        <v>21</v>
      </c>
      <c r="B30" s="1258">
        <v>1005</v>
      </c>
      <c r="C30" s="1266" t="s">
        <v>3393</v>
      </c>
      <c r="D30" s="1281">
        <v>585</v>
      </c>
      <c r="E30" s="1274">
        <v>0</v>
      </c>
      <c r="F30" s="1282">
        <f t="shared" si="1"/>
        <v>0</v>
      </c>
      <c r="G30" s="1274">
        <v>0</v>
      </c>
      <c r="H30" s="1274">
        <v>0</v>
      </c>
      <c r="I30" s="1282" t="e">
        <f t="shared" si="2"/>
        <v>#DIV/0!</v>
      </c>
      <c r="J30" s="1269">
        <f t="shared" si="0"/>
        <v>585</v>
      </c>
      <c r="K30" s="1269">
        <f t="shared" si="0"/>
        <v>0</v>
      </c>
      <c r="L30" s="1282">
        <f t="shared" si="3"/>
        <v>0</v>
      </c>
    </row>
    <row r="31" spans="1:12" ht="18" customHeight="1" thickBot="1">
      <c r="A31" s="57"/>
      <c r="B31" s="58"/>
      <c r="C31" s="1271" t="s">
        <v>3968</v>
      </c>
      <c r="D31" s="1272">
        <f>SUM(D9:D30)</f>
        <v>82787</v>
      </c>
      <c r="E31" s="1272">
        <f>SUM(E9:E30)</f>
        <v>60222</v>
      </c>
      <c r="F31" s="1283">
        <f t="shared" si="1"/>
        <v>72.743305108289945</v>
      </c>
      <c r="G31" s="1272">
        <f>SUM(G9:G30)</f>
        <v>71187</v>
      </c>
      <c r="H31" s="1272">
        <f>SUM(H9:H30)</f>
        <v>125282</v>
      </c>
      <c r="I31" s="1283">
        <f t="shared" si="2"/>
        <v>175.98999817382389</v>
      </c>
      <c r="J31" s="1272">
        <f>SUM(J9:J30)</f>
        <v>153974</v>
      </c>
      <c r="K31" s="1272">
        <f>SUM(K9:K30)</f>
        <v>185504</v>
      </c>
      <c r="L31" s="1283">
        <f t="shared" si="3"/>
        <v>120.47748321145129</v>
      </c>
    </row>
    <row r="32" spans="1:12" ht="18" customHeight="1">
      <c r="K32" s="1243"/>
    </row>
    <row r="33" spans="10:11" ht="18" customHeight="1">
      <c r="K33" s="54"/>
    </row>
    <row r="34" spans="10:11" ht="18" customHeight="1"/>
    <row r="35" spans="10:11">
      <c r="K35" s="54"/>
    </row>
    <row r="36" spans="10:11">
      <c r="J36" s="54"/>
    </row>
  </sheetData>
  <mergeCells count="3">
    <mergeCell ref="D6:F6"/>
    <mergeCell ref="G6:I6"/>
    <mergeCell ref="J6:L6"/>
  </mergeCells>
  <phoneticPr fontId="94" type="noConversion"/>
  <pageMargins left="0.71" right="0.71" top="0.75" bottom="0.75" header="0.31" footer="0.31"/>
  <pageSetup paperSize="9" scale="8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6"/>
  <sheetViews>
    <sheetView topLeftCell="A13" workbookViewId="0">
      <selection activeCell="M29" sqref="M29"/>
    </sheetView>
  </sheetViews>
  <sheetFormatPr defaultColWidth="9.140625" defaultRowHeight="12.75"/>
  <cols>
    <col min="1" max="1" width="4" style="52" customWidth="1"/>
    <col min="2" max="2" width="6.85546875" style="52" customWidth="1"/>
    <col min="3" max="3" width="40.42578125" style="52" customWidth="1"/>
    <col min="4" max="4" width="11.5703125" style="52" customWidth="1"/>
    <col min="5" max="5" width="10.5703125" style="52" customWidth="1"/>
    <col min="6" max="6" width="11.28515625" style="52" customWidth="1"/>
    <col min="7" max="7" width="8.42578125" style="52" customWidth="1"/>
    <col min="8" max="8" width="8.7109375" style="52" customWidth="1"/>
    <col min="9" max="9" width="11.85546875" style="52" customWidth="1"/>
    <col min="10" max="10" width="11.140625" style="52" customWidth="1"/>
    <col min="11" max="11" width="9.7109375" style="52" customWidth="1"/>
    <col min="12" max="12" width="10.5703125" style="53" customWidth="1"/>
    <col min="13" max="16384" width="9.140625" style="52"/>
  </cols>
  <sheetData>
    <row r="1" spans="1:12" ht="15.75" customHeight="1">
      <c r="A1" s="1243" t="s">
        <v>676</v>
      </c>
      <c r="B1" s="1243"/>
      <c r="C1" s="1243"/>
      <c r="D1" s="1244" t="s">
        <v>677</v>
      </c>
      <c r="E1" s="1243"/>
      <c r="F1" s="1243"/>
      <c r="G1" s="1243"/>
    </row>
    <row r="2" spans="1:12" ht="16.5" customHeight="1">
      <c r="A2" s="1243" t="s">
        <v>680</v>
      </c>
      <c r="B2" s="1243"/>
      <c r="C2" s="1243"/>
      <c r="D2" s="1244" t="s">
        <v>4549</v>
      </c>
      <c r="E2" s="1243"/>
      <c r="F2" s="1243"/>
      <c r="G2" s="1243"/>
    </row>
    <row r="3" spans="1:12">
      <c r="A3" s="1243"/>
      <c r="B3" s="1243"/>
      <c r="C3" s="997"/>
      <c r="D3" s="1243"/>
      <c r="E3" s="1243"/>
      <c r="F3" s="1243"/>
      <c r="G3" s="1243"/>
    </row>
    <row r="4" spans="1:12" ht="14.25">
      <c r="A4" s="1243" t="s">
        <v>3373</v>
      </c>
      <c r="B4" s="1243"/>
      <c r="C4" s="1243"/>
      <c r="D4" s="1243"/>
      <c r="E4" s="997" t="s">
        <v>365</v>
      </c>
      <c r="F4" s="1245"/>
      <c r="G4" s="1243"/>
    </row>
    <row r="5" spans="1:12" ht="18" customHeight="1" thickBot="1">
      <c r="H5" s="54"/>
      <c r="I5" s="54"/>
      <c r="K5" s="1246"/>
    </row>
    <row r="6" spans="1:12" ht="21" customHeight="1">
      <c r="A6" s="1247"/>
      <c r="B6" s="1248"/>
      <c r="C6" s="1249"/>
      <c r="D6" s="1999" t="s">
        <v>3394</v>
      </c>
      <c r="E6" s="2000"/>
      <c r="F6" s="2005"/>
      <c r="G6" s="2006" t="s">
        <v>3395</v>
      </c>
      <c r="H6" s="2000"/>
      <c r="I6" s="2005"/>
      <c r="J6" s="2006" t="s">
        <v>3396</v>
      </c>
      <c r="K6" s="2000"/>
      <c r="L6" s="2001"/>
    </row>
    <row r="7" spans="1:12" ht="33.75" customHeight="1" thickBot="1">
      <c r="A7" s="1250" t="s">
        <v>678</v>
      </c>
      <c r="B7" s="1251" t="s">
        <v>3377</v>
      </c>
      <c r="C7" s="1252" t="s">
        <v>3378</v>
      </c>
      <c r="D7" s="1253" t="s">
        <v>1382</v>
      </c>
      <c r="E7" s="1005" t="s">
        <v>372</v>
      </c>
      <c r="F7" s="1254" t="s">
        <v>3941</v>
      </c>
      <c r="G7" s="1253" t="s">
        <v>1382</v>
      </c>
      <c r="H7" s="1005" t="s">
        <v>372</v>
      </c>
      <c r="I7" s="1254" t="s">
        <v>3941</v>
      </c>
      <c r="J7" s="1253" t="s">
        <v>1382</v>
      </c>
      <c r="K7" s="1005" t="s">
        <v>372</v>
      </c>
      <c r="L7" s="1254" t="s">
        <v>3941</v>
      </c>
    </row>
    <row r="8" spans="1:12" ht="18" customHeight="1">
      <c r="A8" s="55">
        <v>0</v>
      </c>
      <c r="B8" s="1255">
        <v>1</v>
      </c>
      <c r="C8" s="1255">
        <v>2</v>
      </c>
      <c r="D8" s="56">
        <v>3</v>
      </c>
      <c r="E8" s="56">
        <v>4</v>
      </c>
      <c r="F8" s="56"/>
      <c r="G8" s="56">
        <v>6</v>
      </c>
      <c r="H8" s="56">
        <v>7</v>
      </c>
      <c r="I8" s="56"/>
      <c r="J8" s="56">
        <v>9</v>
      </c>
      <c r="K8" s="56">
        <v>10</v>
      </c>
      <c r="L8" s="59"/>
    </row>
    <row r="9" spans="1:12" ht="18" customHeight="1">
      <c r="A9" s="1256">
        <v>1</v>
      </c>
      <c r="B9" s="1257">
        <v>1005</v>
      </c>
      <c r="C9" s="1258" t="s">
        <v>3379</v>
      </c>
      <c r="D9" s="1259">
        <v>3253</v>
      </c>
      <c r="E9" s="1259">
        <v>2031</v>
      </c>
      <c r="F9" s="1260">
        <f>SUM(E9/D9*100)</f>
        <v>62.434675683984018</v>
      </c>
      <c r="G9" s="1259"/>
      <c r="H9" s="1259"/>
      <c r="I9" s="1260" t="e">
        <f>SUM(H9/G9*100)</f>
        <v>#DIV/0!</v>
      </c>
      <c r="J9" s="1259">
        <f t="shared" ref="J9:K30" si="0">D9+G9</f>
        <v>3253</v>
      </c>
      <c r="K9" s="1259">
        <f t="shared" si="0"/>
        <v>2031</v>
      </c>
      <c r="L9" s="1260">
        <f>SUM(K9/J9*100)</f>
        <v>62.434675683984018</v>
      </c>
    </row>
    <row r="10" spans="1:12" ht="18" customHeight="1">
      <c r="A10" s="1261">
        <v>2</v>
      </c>
      <c r="B10" s="1257">
        <v>1005</v>
      </c>
      <c r="C10" s="1258" t="s">
        <v>708</v>
      </c>
      <c r="D10" s="1262">
        <v>6784</v>
      </c>
      <c r="E10" s="1262">
        <v>4625</v>
      </c>
      <c r="F10" s="1260">
        <f t="shared" ref="F10:F31" si="1">SUM(E10/D10*100)</f>
        <v>68.175117924528308</v>
      </c>
      <c r="G10" s="1259"/>
      <c r="H10" s="1259"/>
      <c r="I10" s="1260" t="e">
        <f t="shared" ref="I10:I31" si="2">SUM(H10/G10*100)</f>
        <v>#DIV/0!</v>
      </c>
      <c r="J10" s="1259">
        <f t="shared" si="0"/>
        <v>6784</v>
      </c>
      <c r="K10" s="1259">
        <f t="shared" si="0"/>
        <v>4625</v>
      </c>
      <c r="L10" s="1260">
        <f t="shared" ref="L10:L31" si="3">SUM(K10/J10*100)</f>
        <v>68.175117924528308</v>
      </c>
    </row>
    <row r="11" spans="1:12" ht="18" customHeight="1">
      <c r="A11" s="1256">
        <v>3</v>
      </c>
      <c r="B11" s="1258">
        <v>1005</v>
      </c>
      <c r="C11" s="1258" t="s">
        <v>710</v>
      </c>
      <c r="D11" s="1263">
        <v>5051</v>
      </c>
      <c r="E11" s="1263">
        <v>0</v>
      </c>
      <c r="F11" s="1260">
        <f t="shared" si="1"/>
        <v>0</v>
      </c>
      <c r="G11" s="1259"/>
      <c r="H11" s="1259"/>
      <c r="I11" s="1260" t="e">
        <f t="shared" si="2"/>
        <v>#DIV/0!</v>
      </c>
      <c r="J11" s="1259">
        <f t="shared" si="0"/>
        <v>5051</v>
      </c>
      <c r="K11" s="1259">
        <f t="shared" si="0"/>
        <v>0</v>
      </c>
      <c r="L11" s="1260">
        <f t="shared" si="3"/>
        <v>0</v>
      </c>
    </row>
    <row r="12" spans="1:12" ht="18" customHeight="1">
      <c r="A12" s="1261">
        <v>4</v>
      </c>
      <c r="B12" s="1258">
        <v>1005</v>
      </c>
      <c r="C12" s="1258" t="s">
        <v>2495</v>
      </c>
      <c r="D12" s="1263">
        <v>1775</v>
      </c>
      <c r="E12" s="1263">
        <v>21413</v>
      </c>
      <c r="F12" s="1260">
        <f t="shared" si="1"/>
        <v>1206.3661971830986</v>
      </c>
      <c r="G12" s="1259"/>
      <c r="H12" s="1259"/>
      <c r="I12" s="1260" t="e">
        <f t="shared" si="2"/>
        <v>#DIV/0!</v>
      </c>
      <c r="J12" s="1259">
        <f t="shared" si="0"/>
        <v>1775</v>
      </c>
      <c r="K12" s="1259">
        <f t="shared" si="0"/>
        <v>21413</v>
      </c>
      <c r="L12" s="1260">
        <f t="shared" si="3"/>
        <v>1206.3661971830986</v>
      </c>
    </row>
    <row r="13" spans="1:12" ht="18" customHeight="1">
      <c r="A13" s="1256">
        <v>5</v>
      </c>
      <c r="B13" s="1258">
        <v>1005</v>
      </c>
      <c r="C13" s="1258" t="s">
        <v>714</v>
      </c>
      <c r="D13" s="1262">
        <v>12221</v>
      </c>
      <c r="E13" s="1263">
        <v>9510</v>
      </c>
      <c r="F13" s="1260">
        <f t="shared" si="1"/>
        <v>77.816872596350535</v>
      </c>
      <c r="G13" s="1259"/>
      <c r="H13" s="1259"/>
      <c r="I13" s="1260" t="e">
        <f t="shared" si="2"/>
        <v>#DIV/0!</v>
      </c>
      <c r="J13" s="1259">
        <f t="shared" si="0"/>
        <v>12221</v>
      </c>
      <c r="K13" s="1259">
        <f t="shared" si="0"/>
        <v>9510</v>
      </c>
      <c r="L13" s="1260">
        <f t="shared" si="3"/>
        <v>77.816872596350535</v>
      </c>
    </row>
    <row r="14" spans="1:12" ht="18" customHeight="1">
      <c r="A14" s="1261">
        <v>6</v>
      </c>
      <c r="B14" s="1258">
        <v>1005</v>
      </c>
      <c r="C14" s="1258" t="s">
        <v>693</v>
      </c>
      <c r="D14" s="1262">
        <v>2222</v>
      </c>
      <c r="E14" s="1263">
        <v>402</v>
      </c>
      <c r="F14" s="1260">
        <f t="shared" si="1"/>
        <v>18.091809180918091</v>
      </c>
      <c r="G14" s="1259"/>
      <c r="H14" s="1259"/>
      <c r="I14" s="1260" t="e">
        <f t="shared" si="2"/>
        <v>#DIV/0!</v>
      </c>
      <c r="J14" s="1259">
        <f t="shared" si="0"/>
        <v>2222</v>
      </c>
      <c r="K14" s="1259">
        <f t="shared" si="0"/>
        <v>402</v>
      </c>
      <c r="L14" s="1260">
        <f t="shared" si="3"/>
        <v>18.091809180918091</v>
      </c>
    </row>
    <row r="15" spans="1:12" ht="18" customHeight="1">
      <c r="A15" s="1256">
        <v>7</v>
      </c>
      <c r="B15" s="1258">
        <v>1005</v>
      </c>
      <c r="C15" s="1258" t="s">
        <v>3380</v>
      </c>
      <c r="D15" s="1262">
        <v>4259</v>
      </c>
      <c r="E15" s="1263">
        <v>2740</v>
      </c>
      <c r="F15" s="1260">
        <f t="shared" si="1"/>
        <v>64.334350786569615</v>
      </c>
      <c r="G15" s="1259"/>
      <c r="H15" s="1259"/>
      <c r="I15" s="1260" t="e">
        <f t="shared" si="2"/>
        <v>#DIV/0!</v>
      </c>
      <c r="J15" s="1259">
        <f t="shared" si="0"/>
        <v>4259</v>
      </c>
      <c r="K15" s="1259">
        <f t="shared" si="0"/>
        <v>2740</v>
      </c>
      <c r="L15" s="1260">
        <f t="shared" si="3"/>
        <v>64.334350786569615</v>
      </c>
    </row>
    <row r="16" spans="1:12" ht="18" customHeight="1">
      <c r="A16" s="1261">
        <v>8</v>
      </c>
      <c r="B16" s="1258">
        <v>1005</v>
      </c>
      <c r="C16" s="1258" t="s">
        <v>3381</v>
      </c>
      <c r="D16" s="1262">
        <v>2700</v>
      </c>
      <c r="E16" s="1263">
        <v>1534</v>
      </c>
      <c r="F16" s="1260">
        <f t="shared" si="1"/>
        <v>56.814814814814817</v>
      </c>
      <c r="G16" s="1259"/>
      <c r="H16" s="1259"/>
      <c r="I16" s="1260" t="e">
        <f t="shared" si="2"/>
        <v>#DIV/0!</v>
      </c>
      <c r="J16" s="1259">
        <f t="shared" si="0"/>
        <v>2700</v>
      </c>
      <c r="K16" s="1259">
        <f t="shared" si="0"/>
        <v>1534</v>
      </c>
      <c r="L16" s="1260">
        <f t="shared" si="3"/>
        <v>56.814814814814817</v>
      </c>
    </row>
    <row r="17" spans="1:12" ht="18" customHeight="1">
      <c r="A17" s="1256">
        <v>9</v>
      </c>
      <c r="B17" s="1258">
        <v>1005</v>
      </c>
      <c r="C17" s="1258" t="s">
        <v>3397</v>
      </c>
      <c r="D17" s="1262">
        <v>2075</v>
      </c>
      <c r="E17" s="1263">
        <v>915</v>
      </c>
      <c r="F17" s="1260">
        <f t="shared" si="1"/>
        <v>44.096385542168676</v>
      </c>
      <c r="G17" s="1259"/>
      <c r="H17" s="1259"/>
      <c r="I17" s="1260" t="e">
        <f t="shared" si="2"/>
        <v>#DIV/0!</v>
      </c>
      <c r="J17" s="1259">
        <f t="shared" si="0"/>
        <v>2075</v>
      </c>
      <c r="K17" s="1259">
        <f t="shared" si="0"/>
        <v>915</v>
      </c>
      <c r="L17" s="1260">
        <f t="shared" si="3"/>
        <v>44.096385542168676</v>
      </c>
    </row>
    <row r="18" spans="1:12" ht="18" customHeight="1">
      <c r="A18" s="1261">
        <v>10</v>
      </c>
      <c r="B18" s="1258">
        <v>1005</v>
      </c>
      <c r="C18" s="1258" t="s">
        <v>3398</v>
      </c>
      <c r="D18" s="1262">
        <v>2277</v>
      </c>
      <c r="E18" s="1262">
        <v>2143</v>
      </c>
      <c r="F18" s="1260">
        <f t="shared" si="1"/>
        <v>94.115063680281068</v>
      </c>
      <c r="G18" s="1259"/>
      <c r="H18" s="1259"/>
      <c r="I18" s="1260" t="e">
        <f t="shared" si="2"/>
        <v>#DIV/0!</v>
      </c>
      <c r="J18" s="1259">
        <f t="shared" si="0"/>
        <v>2277</v>
      </c>
      <c r="K18" s="1259">
        <f t="shared" si="0"/>
        <v>2143</v>
      </c>
      <c r="L18" s="1260">
        <f t="shared" si="3"/>
        <v>94.115063680281068</v>
      </c>
    </row>
    <row r="19" spans="1:12" ht="18" customHeight="1">
      <c r="A19" s="1261">
        <v>11</v>
      </c>
      <c r="B19" s="1258">
        <v>1005</v>
      </c>
      <c r="C19" s="1258" t="s">
        <v>3384</v>
      </c>
      <c r="D19" s="1262">
        <v>5033</v>
      </c>
      <c r="E19" s="1262">
        <v>3707</v>
      </c>
      <c r="F19" s="1260">
        <f t="shared" si="1"/>
        <v>73.653884363202863</v>
      </c>
      <c r="G19" s="1259"/>
      <c r="H19" s="1259"/>
      <c r="I19" s="1260" t="e">
        <f t="shared" si="2"/>
        <v>#DIV/0!</v>
      </c>
      <c r="J19" s="1259">
        <f t="shared" si="0"/>
        <v>5033</v>
      </c>
      <c r="K19" s="1259">
        <f t="shared" si="0"/>
        <v>3707</v>
      </c>
      <c r="L19" s="1260">
        <f t="shared" si="3"/>
        <v>73.653884363202863</v>
      </c>
    </row>
    <row r="20" spans="1:12" ht="18" customHeight="1">
      <c r="A20" s="1256">
        <v>12</v>
      </c>
      <c r="B20" s="1258">
        <v>1005</v>
      </c>
      <c r="C20" s="1258" t="s">
        <v>137</v>
      </c>
      <c r="D20" s="1263">
        <v>16263</v>
      </c>
      <c r="E20" s="1263">
        <v>10852</v>
      </c>
      <c r="F20" s="1260">
        <f t="shared" si="1"/>
        <v>66.728155936789037</v>
      </c>
      <c r="G20" s="1259"/>
      <c r="H20" s="1259"/>
      <c r="I20" s="1260" t="e">
        <f t="shared" si="2"/>
        <v>#DIV/0!</v>
      </c>
      <c r="J20" s="1259">
        <f t="shared" si="0"/>
        <v>16263</v>
      </c>
      <c r="K20" s="1259">
        <f t="shared" si="0"/>
        <v>10852</v>
      </c>
      <c r="L20" s="1260">
        <f t="shared" si="3"/>
        <v>66.728155936789037</v>
      </c>
    </row>
    <row r="21" spans="1:12" ht="18" customHeight="1">
      <c r="A21" s="1261">
        <v>13</v>
      </c>
      <c r="B21" s="1258">
        <v>1005</v>
      </c>
      <c r="C21" s="1258" t="s">
        <v>3385</v>
      </c>
      <c r="D21" s="1264">
        <v>4049</v>
      </c>
      <c r="E21" s="1264">
        <v>6127</v>
      </c>
      <c r="F21" s="1260">
        <f t="shared" si="1"/>
        <v>151.32131390466782</v>
      </c>
      <c r="G21" s="1259"/>
      <c r="H21" s="1259"/>
      <c r="I21" s="1260" t="e">
        <f t="shared" si="2"/>
        <v>#DIV/0!</v>
      </c>
      <c r="J21" s="1259">
        <f t="shared" si="0"/>
        <v>4049</v>
      </c>
      <c r="K21" s="1259">
        <f t="shared" si="0"/>
        <v>6127</v>
      </c>
      <c r="L21" s="1260">
        <f t="shared" si="3"/>
        <v>151.32131390466782</v>
      </c>
    </row>
    <row r="22" spans="1:12" ht="18" customHeight="1">
      <c r="A22" s="1256">
        <v>14</v>
      </c>
      <c r="B22" s="1258">
        <v>1005</v>
      </c>
      <c r="C22" s="1258" t="s">
        <v>3386</v>
      </c>
      <c r="D22" s="1262">
        <v>1905</v>
      </c>
      <c r="E22" s="1263">
        <v>487</v>
      </c>
      <c r="F22" s="1260">
        <f t="shared" si="1"/>
        <v>25.564304461942257</v>
      </c>
      <c r="G22" s="1259"/>
      <c r="H22" s="1259"/>
      <c r="I22" s="1260" t="e">
        <f t="shared" si="2"/>
        <v>#DIV/0!</v>
      </c>
      <c r="J22" s="1259">
        <f t="shared" si="0"/>
        <v>1905</v>
      </c>
      <c r="K22" s="1259">
        <f t="shared" si="0"/>
        <v>487</v>
      </c>
      <c r="L22" s="1260">
        <f t="shared" si="3"/>
        <v>25.564304461942257</v>
      </c>
    </row>
    <row r="23" spans="1:12" ht="18" customHeight="1">
      <c r="A23" s="1265">
        <v>15</v>
      </c>
      <c r="B23" s="1258">
        <v>1005</v>
      </c>
      <c r="C23" s="1266" t="s">
        <v>3399</v>
      </c>
      <c r="D23" s="1262">
        <v>1994</v>
      </c>
      <c r="E23" s="1262">
        <v>0</v>
      </c>
      <c r="F23" s="1260">
        <f t="shared" si="1"/>
        <v>0</v>
      </c>
      <c r="G23" s="1259"/>
      <c r="H23" s="1259"/>
      <c r="I23" s="1260" t="e">
        <f t="shared" si="2"/>
        <v>#DIV/0!</v>
      </c>
      <c r="J23" s="1259">
        <f t="shared" si="0"/>
        <v>1994</v>
      </c>
      <c r="K23" s="1259">
        <f t="shared" si="0"/>
        <v>0</v>
      </c>
      <c r="L23" s="1260">
        <f t="shared" si="3"/>
        <v>0</v>
      </c>
    </row>
    <row r="24" spans="1:12" ht="18" customHeight="1">
      <c r="A24" s="1265">
        <v>16</v>
      </c>
      <c r="B24" s="1258">
        <v>1005</v>
      </c>
      <c r="C24" s="1266" t="s">
        <v>3387</v>
      </c>
      <c r="D24" s="1267">
        <v>0</v>
      </c>
      <c r="E24" s="1267">
        <v>0</v>
      </c>
      <c r="F24" s="1260" t="e">
        <f t="shared" si="1"/>
        <v>#DIV/0!</v>
      </c>
      <c r="G24" s="1259"/>
      <c r="H24" s="1259"/>
      <c r="I24" s="1260" t="e">
        <f t="shared" si="2"/>
        <v>#DIV/0!</v>
      </c>
      <c r="J24" s="1268">
        <f t="shared" si="0"/>
        <v>0</v>
      </c>
      <c r="K24" s="1268">
        <f t="shared" si="0"/>
        <v>0</v>
      </c>
      <c r="L24" s="1260" t="e">
        <f t="shared" si="3"/>
        <v>#DIV/0!</v>
      </c>
    </row>
    <row r="25" spans="1:12" ht="18" customHeight="1">
      <c r="A25" s="1265">
        <v>17</v>
      </c>
      <c r="B25" s="1258">
        <v>1005</v>
      </c>
      <c r="C25" s="1266" t="s">
        <v>3388</v>
      </c>
      <c r="D25" s="1262">
        <v>0</v>
      </c>
      <c r="E25" s="1262">
        <v>0</v>
      </c>
      <c r="F25" s="1260" t="e">
        <f t="shared" si="1"/>
        <v>#DIV/0!</v>
      </c>
      <c r="G25" s="1259"/>
      <c r="H25" s="1259"/>
      <c r="I25" s="1260" t="e">
        <f t="shared" si="2"/>
        <v>#DIV/0!</v>
      </c>
      <c r="J25" s="1259">
        <f t="shared" si="0"/>
        <v>0</v>
      </c>
      <c r="K25" s="1259">
        <f t="shared" si="0"/>
        <v>0</v>
      </c>
      <c r="L25" s="1260" t="e">
        <f t="shared" si="3"/>
        <v>#DIV/0!</v>
      </c>
    </row>
    <row r="26" spans="1:12" ht="18" customHeight="1">
      <c r="A26" s="1265">
        <v>18</v>
      </c>
      <c r="B26" s="1258">
        <v>1005</v>
      </c>
      <c r="C26" s="1266" t="s">
        <v>3389</v>
      </c>
      <c r="D26" s="1264">
        <v>0</v>
      </c>
      <c r="E26" s="1264">
        <v>0</v>
      </c>
      <c r="F26" s="1260" t="e">
        <f t="shared" si="1"/>
        <v>#DIV/0!</v>
      </c>
      <c r="G26" s="1259"/>
      <c r="H26" s="1259"/>
      <c r="I26" s="1260" t="e">
        <f t="shared" si="2"/>
        <v>#DIV/0!</v>
      </c>
      <c r="J26" s="1269">
        <f t="shared" si="0"/>
        <v>0</v>
      </c>
      <c r="K26" s="1269">
        <f t="shared" si="0"/>
        <v>0</v>
      </c>
      <c r="L26" s="1260" t="e">
        <f t="shared" si="3"/>
        <v>#DIV/0!</v>
      </c>
    </row>
    <row r="27" spans="1:12" ht="18" customHeight="1">
      <c r="A27" s="1265">
        <v>19</v>
      </c>
      <c r="B27" s="1258">
        <v>1005</v>
      </c>
      <c r="C27" s="1266" t="s">
        <v>3390</v>
      </c>
      <c r="D27" s="1264">
        <v>1694</v>
      </c>
      <c r="E27" s="1264">
        <v>1786</v>
      </c>
      <c r="F27" s="1260">
        <f t="shared" si="1"/>
        <v>105.43093270365998</v>
      </c>
      <c r="G27" s="1259"/>
      <c r="H27" s="1259"/>
      <c r="I27" s="1260" t="e">
        <f t="shared" si="2"/>
        <v>#DIV/0!</v>
      </c>
      <c r="J27" s="1269">
        <f t="shared" si="0"/>
        <v>1694</v>
      </c>
      <c r="K27" s="1269">
        <f t="shared" si="0"/>
        <v>1786</v>
      </c>
      <c r="L27" s="1260">
        <f t="shared" si="3"/>
        <v>105.43093270365998</v>
      </c>
    </row>
    <row r="28" spans="1:12" ht="18" customHeight="1">
      <c r="A28" s="1265">
        <v>20</v>
      </c>
      <c r="B28" s="1258">
        <v>1005</v>
      </c>
      <c r="C28" s="1266" t="s">
        <v>3391</v>
      </c>
      <c r="D28" s="1264">
        <v>0</v>
      </c>
      <c r="E28" s="1264">
        <v>0</v>
      </c>
      <c r="F28" s="1260" t="e">
        <f t="shared" si="1"/>
        <v>#DIV/0!</v>
      </c>
      <c r="G28" s="1259"/>
      <c r="H28" s="1259"/>
      <c r="I28" s="1260" t="e">
        <f t="shared" si="2"/>
        <v>#DIV/0!</v>
      </c>
      <c r="J28" s="1269">
        <f t="shared" si="0"/>
        <v>0</v>
      </c>
      <c r="K28" s="1269">
        <f t="shared" si="0"/>
        <v>0</v>
      </c>
      <c r="L28" s="1260" t="e">
        <f t="shared" si="3"/>
        <v>#DIV/0!</v>
      </c>
    </row>
    <row r="29" spans="1:12" ht="18" customHeight="1">
      <c r="A29" s="1265">
        <v>21</v>
      </c>
      <c r="B29" s="1258">
        <v>1005</v>
      </c>
      <c r="C29" s="1266" t="s">
        <v>3392</v>
      </c>
      <c r="D29" s="1264">
        <v>1133</v>
      </c>
      <c r="E29" s="1264">
        <v>1058</v>
      </c>
      <c r="F29" s="1260">
        <f t="shared" si="1"/>
        <v>93.380406001765223</v>
      </c>
      <c r="G29" s="1259"/>
      <c r="H29" s="1259"/>
      <c r="I29" s="1260" t="e">
        <f t="shared" si="2"/>
        <v>#DIV/0!</v>
      </c>
      <c r="J29" s="1269">
        <f t="shared" si="0"/>
        <v>1133</v>
      </c>
      <c r="K29" s="1269">
        <f t="shared" si="0"/>
        <v>1058</v>
      </c>
      <c r="L29" s="1260">
        <f t="shared" si="3"/>
        <v>93.380406001765223</v>
      </c>
    </row>
    <row r="30" spans="1:12" ht="18" customHeight="1" thickBot="1">
      <c r="A30" s="1265">
        <v>22</v>
      </c>
      <c r="B30" s="1258"/>
      <c r="C30" s="1266" t="s">
        <v>901</v>
      </c>
      <c r="D30" s="1264">
        <v>1966</v>
      </c>
      <c r="E30" s="1264">
        <v>1953</v>
      </c>
      <c r="F30" s="1270">
        <f t="shared" si="1"/>
        <v>99.338758901322478</v>
      </c>
      <c r="G30" s="1269"/>
      <c r="H30" s="1269"/>
      <c r="I30" s="1270" t="e">
        <f t="shared" si="2"/>
        <v>#DIV/0!</v>
      </c>
      <c r="J30" s="1269">
        <f t="shared" si="0"/>
        <v>1966</v>
      </c>
      <c r="K30" s="1269">
        <f t="shared" si="0"/>
        <v>1953</v>
      </c>
      <c r="L30" s="1270">
        <f t="shared" si="3"/>
        <v>99.338758901322478</v>
      </c>
    </row>
    <row r="31" spans="1:12" ht="18" customHeight="1" thickBot="1">
      <c r="A31" s="57"/>
      <c r="B31" s="58"/>
      <c r="C31" s="1271" t="s">
        <v>3968</v>
      </c>
      <c r="D31" s="1272">
        <f t="shared" ref="D31:K31" si="4">SUM(D9:D30)</f>
        <v>76654</v>
      </c>
      <c r="E31" s="1272">
        <f t="shared" si="4"/>
        <v>71283</v>
      </c>
      <c r="F31" s="1273">
        <f t="shared" si="1"/>
        <v>92.993190179247009</v>
      </c>
      <c r="G31" s="1272">
        <f t="shared" si="4"/>
        <v>0</v>
      </c>
      <c r="H31" s="1272">
        <f t="shared" si="4"/>
        <v>0</v>
      </c>
      <c r="I31" s="1273" t="e">
        <f t="shared" si="2"/>
        <v>#DIV/0!</v>
      </c>
      <c r="J31" s="1272">
        <f t="shared" si="4"/>
        <v>76654</v>
      </c>
      <c r="K31" s="1272">
        <f t="shared" si="4"/>
        <v>71283</v>
      </c>
      <c r="L31" s="1273">
        <f t="shared" si="3"/>
        <v>92.993190179247009</v>
      </c>
    </row>
    <row r="32" spans="1:12" ht="18" customHeight="1">
      <c r="K32" s="1243"/>
    </row>
    <row r="33" spans="10:11" ht="18" customHeight="1">
      <c r="K33" s="54"/>
    </row>
    <row r="34" spans="10:11" ht="18" customHeight="1"/>
    <row r="35" spans="10:11">
      <c r="K35" s="54"/>
    </row>
    <row r="36" spans="10:11">
      <c r="J36" s="54"/>
    </row>
  </sheetData>
  <mergeCells count="3">
    <mergeCell ref="D6:F6"/>
    <mergeCell ref="G6:I6"/>
    <mergeCell ref="J6:L6"/>
  </mergeCells>
  <phoneticPr fontId="94" type="noConversion"/>
  <pageMargins left="0.71" right="0.71" top="0.75" bottom="0.75" header="0.31" footer="0.31"/>
  <pageSetup paperSize="9" scale="85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32"/>
  <sheetViews>
    <sheetView topLeftCell="A19" workbookViewId="0">
      <selection activeCell="E25" sqref="E25"/>
    </sheetView>
  </sheetViews>
  <sheetFormatPr defaultRowHeight="12.75"/>
  <cols>
    <col min="1" max="1" width="9.140625" style="3"/>
    <col min="2" max="2" width="20.42578125" style="3" customWidth="1"/>
    <col min="3" max="3" width="40" style="3" customWidth="1"/>
    <col min="4" max="4" width="10.5703125" style="3" customWidth="1"/>
    <col min="5" max="5" width="8.7109375" style="3" customWidth="1"/>
    <col min="6" max="6" width="10.140625" style="3" customWidth="1"/>
    <col min="7" max="16384" width="9.140625" style="3"/>
  </cols>
  <sheetData>
    <row r="1" spans="1:9" ht="15.75">
      <c r="A1" s="4"/>
      <c r="B1" s="5" t="s">
        <v>914</v>
      </c>
      <c r="C1" s="6" t="s">
        <v>691</v>
      </c>
      <c r="D1" s="7"/>
      <c r="E1" s="7"/>
      <c r="F1" s="8"/>
      <c r="G1" s="8"/>
    </row>
    <row r="2" spans="1:9" ht="14.25">
      <c r="A2" s="4"/>
      <c r="B2" s="5" t="s">
        <v>916</v>
      </c>
      <c r="C2" s="9">
        <v>6113079</v>
      </c>
      <c r="D2" s="10"/>
      <c r="E2" s="10"/>
      <c r="F2" s="8"/>
      <c r="G2" s="8"/>
    </row>
    <row r="3" spans="1:9">
      <c r="A3" s="4"/>
      <c r="B3" s="5"/>
      <c r="C3" s="354" t="s">
        <v>365</v>
      </c>
      <c r="D3" s="10"/>
      <c r="E3" s="10"/>
      <c r="F3" s="8"/>
      <c r="G3" s="8"/>
    </row>
    <row r="4" spans="1:9" ht="14.25">
      <c r="A4" s="4"/>
      <c r="B4" s="5" t="s">
        <v>918</v>
      </c>
      <c r="C4" s="11" t="s">
        <v>3400</v>
      </c>
      <c r="D4" s="12"/>
      <c r="E4" s="13"/>
    </row>
    <row r="5" spans="1:9">
      <c r="A5" s="14"/>
      <c r="B5" s="15"/>
      <c r="C5" s="16"/>
    </row>
    <row r="6" spans="1:9" s="1" customFormat="1" ht="24.75" thickBot="1">
      <c r="A6" s="17" t="s">
        <v>3401</v>
      </c>
      <c r="B6" s="18" t="s">
        <v>3377</v>
      </c>
      <c r="C6" s="18" t="s">
        <v>3378</v>
      </c>
      <c r="D6" s="540" t="s">
        <v>1382</v>
      </c>
      <c r="E6" s="540" t="s">
        <v>372</v>
      </c>
      <c r="F6" s="540" t="s">
        <v>3941</v>
      </c>
      <c r="H6" s="19"/>
      <c r="I6" s="51"/>
    </row>
    <row r="7" spans="1:9" s="1" customFormat="1" ht="13.5" thickTop="1">
      <c r="A7" s="20" t="s">
        <v>3402</v>
      </c>
      <c r="B7" s="21"/>
      <c r="C7" s="22"/>
      <c r="D7" s="849"/>
      <c r="E7" s="849"/>
      <c r="F7" s="850" t="e">
        <f>SUM(E7/D7*100)</f>
        <v>#DIV/0!</v>
      </c>
    </row>
    <row r="8" spans="1:9" s="1" customFormat="1" ht="14.25">
      <c r="A8" s="24"/>
      <c r="B8" s="25"/>
      <c r="C8" s="25"/>
      <c r="D8" s="23"/>
      <c r="E8" s="23"/>
      <c r="F8" s="26" t="e">
        <f t="shared" ref="F8:F29" si="0">SUM(E8/D8*100)</f>
        <v>#DIV/0!</v>
      </c>
    </row>
    <row r="9" spans="1:9" s="1" customFormat="1" ht="14.25">
      <c r="A9" s="24"/>
      <c r="B9" s="25"/>
      <c r="C9" s="25"/>
      <c r="D9" s="23"/>
      <c r="E9" s="23"/>
      <c r="F9" s="26" t="e">
        <f t="shared" si="0"/>
        <v>#DIV/0!</v>
      </c>
    </row>
    <row r="10" spans="1:9" s="1" customFormat="1" ht="14.25">
      <c r="A10" s="27"/>
      <c r="B10" s="25"/>
      <c r="C10" s="25"/>
      <c r="D10" s="23"/>
      <c r="E10" s="23"/>
      <c r="F10" s="26" t="e">
        <f t="shared" si="0"/>
        <v>#DIV/0!</v>
      </c>
    </row>
    <row r="11" spans="1:9" s="1" customFormat="1" ht="14.25">
      <c r="A11" s="24"/>
      <c r="B11" s="25"/>
      <c r="C11" s="25"/>
      <c r="D11" s="23"/>
      <c r="E11" s="23"/>
      <c r="F11" s="26" t="e">
        <f t="shared" si="0"/>
        <v>#DIV/0!</v>
      </c>
    </row>
    <row r="12" spans="1:9" s="1" customFormat="1">
      <c r="A12" s="28" t="s">
        <v>3403</v>
      </c>
      <c r="B12" s="29"/>
      <c r="C12" s="30"/>
      <c r="D12" s="23"/>
      <c r="E12" s="23"/>
      <c r="F12" s="26" t="e">
        <f t="shared" si="0"/>
        <v>#DIV/0!</v>
      </c>
    </row>
    <row r="13" spans="1:9" s="1" customFormat="1" ht="14.25">
      <c r="A13" s="24"/>
      <c r="B13" s="25"/>
      <c r="C13" s="25"/>
      <c r="D13" s="23"/>
      <c r="E13" s="23"/>
      <c r="F13" s="26" t="e">
        <f t="shared" si="0"/>
        <v>#DIV/0!</v>
      </c>
    </row>
    <row r="14" spans="1:9" s="1" customFormat="1" ht="14.25">
      <c r="A14" s="24"/>
      <c r="B14" s="25"/>
      <c r="C14" s="25"/>
      <c r="D14" s="23"/>
      <c r="E14" s="23"/>
      <c r="F14" s="26" t="e">
        <f t="shared" si="0"/>
        <v>#DIV/0!</v>
      </c>
    </row>
    <row r="15" spans="1:9" s="1" customFormat="1" ht="14.25">
      <c r="A15" s="24"/>
      <c r="B15" s="25"/>
      <c r="C15" s="25"/>
      <c r="D15" s="23"/>
      <c r="E15" s="23"/>
      <c r="F15" s="26" t="e">
        <f t="shared" si="0"/>
        <v>#DIV/0!</v>
      </c>
    </row>
    <row r="16" spans="1:9" s="1" customFormat="1">
      <c r="A16" s="28" t="s">
        <v>3404</v>
      </c>
      <c r="B16" s="29"/>
      <c r="C16" s="30"/>
      <c r="D16" s="23"/>
      <c r="E16" s="23"/>
      <c r="F16" s="26" t="e">
        <f t="shared" si="0"/>
        <v>#DIV/0!</v>
      </c>
    </row>
    <row r="17" spans="1:6" s="1" customFormat="1" ht="14.25">
      <c r="A17" s="24"/>
      <c r="B17" s="25"/>
      <c r="C17" s="25"/>
      <c r="D17" s="23"/>
      <c r="E17" s="23"/>
      <c r="F17" s="26" t="e">
        <f t="shared" si="0"/>
        <v>#DIV/0!</v>
      </c>
    </row>
    <row r="18" spans="1:6" s="1" customFormat="1" ht="14.25">
      <c r="A18" s="24"/>
      <c r="B18" s="25"/>
      <c r="C18" s="25"/>
      <c r="D18" s="23"/>
      <c r="E18" s="23"/>
      <c r="F18" s="26" t="e">
        <f t="shared" si="0"/>
        <v>#DIV/0!</v>
      </c>
    </row>
    <row r="19" spans="1:6" s="1" customFormat="1" ht="14.25">
      <c r="A19" s="24"/>
      <c r="B19" s="25"/>
      <c r="C19" s="25"/>
      <c r="D19" s="23"/>
      <c r="E19" s="23"/>
      <c r="F19" s="26" t="e">
        <f t="shared" si="0"/>
        <v>#DIV/0!</v>
      </c>
    </row>
    <row r="20" spans="1:6" s="1" customFormat="1" ht="14.25">
      <c r="A20" s="24"/>
      <c r="B20" s="25"/>
      <c r="C20" s="25"/>
      <c r="D20" s="23"/>
      <c r="E20" s="23"/>
      <c r="F20" s="26" t="e">
        <f t="shared" si="0"/>
        <v>#DIV/0!</v>
      </c>
    </row>
    <row r="21" spans="1:6" s="1" customFormat="1">
      <c r="A21" s="28" t="s">
        <v>3405</v>
      </c>
      <c r="B21" s="31"/>
      <c r="C21" s="32"/>
      <c r="D21" s="33"/>
      <c r="E21" s="33"/>
      <c r="F21" s="26" t="e">
        <f t="shared" si="0"/>
        <v>#DIV/0!</v>
      </c>
    </row>
    <row r="22" spans="1:6" s="1" customFormat="1" ht="45" customHeight="1">
      <c r="A22" s="34" t="s">
        <v>3406</v>
      </c>
      <c r="B22" s="35">
        <v>250104</v>
      </c>
      <c r="C22" s="36" t="s">
        <v>3407</v>
      </c>
      <c r="D22" s="37">
        <v>4</v>
      </c>
      <c r="E22" s="38">
        <v>4</v>
      </c>
      <c r="F22" s="26">
        <f t="shared" si="0"/>
        <v>100</v>
      </c>
    </row>
    <row r="23" spans="1:6" s="1" customFormat="1" ht="65.25" customHeight="1">
      <c r="A23" s="34" t="s">
        <v>3408</v>
      </c>
      <c r="B23" s="39">
        <v>250106</v>
      </c>
      <c r="C23" s="40" t="s">
        <v>4078</v>
      </c>
      <c r="D23" s="41">
        <v>1</v>
      </c>
      <c r="E23" s="38">
        <v>1</v>
      </c>
      <c r="F23" s="26">
        <f t="shared" si="0"/>
        <v>100</v>
      </c>
    </row>
    <row r="24" spans="1:6" s="1" customFormat="1" ht="69" customHeight="1">
      <c r="A24" s="34" t="s">
        <v>4079</v>
      </c>
      <c r="B24" s="39">
        <v>250107</v>
      </c>
      <c r="C24" s="40" t="s">
        <v>4080</v>
      </c>
      <c r="D24" s="41">
        <v>12</v>
      </c>
      <c r="E24" s="38">
        <v>12</v>
      </c>
      <c r="F24" s="26">
        <f t="shared" si="0"/>
        <v>100</v>
      </c>
    </row>
    <row r="25" spans="1:6" s="1" customFormat="1" ht="31.5">
      <c r="A25" s="34" t="s">
        <v>4081</v>
      </c>
      <c r="B25" s="39">
        <v>250108</v>
      </c>
      <c r="C25" s="40" t="s">
        <v>3476</v>
      </c>
      <c r="D25" s="41">
        <v>2</v>
      </c>
      <c r="E25" s="38">
        <v>2</v>
      </c>
      <c r="F25" s="26">
        <f t="shared" si="0"/>
        <v>100</v>
      </c>
    </row>
    <row r="26" spans="1:6" s="1" customFormat="1" ht="15.75">
      <c r="A26" s="34" t="s">
        <v>3477</v>
      </c>
      <c r="B26" s="39">
        <v>250112</v>
      </c>
      <c r="C26" s="40" t="s">
        <v>3478</v>
      </c>
      <c r="D26" s="41">
        <v>12</v>
      </c>
      <c r="E26" s="38">
        <v>12</v>
      </c>
      <c r="F26" s="26">
        <f t="shared" si="0"/>
        <v>100</v>
      </c>
    </row>
    <row r="27" spans="1:6" s="1" customFormat="1" ht="15.75">
      <c r="A27" s="34" t="s">
        <v>3479</v>
      </c>
      <c r="B27" s="39">
        <v>250115</v>
      </c>
      <c r="C27" s="40" t="s">
        <v>3480</v>
      </c>
      <c r="D27" s="41">
        <v>4</v>
      </c>
      <c r="E27" s="38">
        <v>4</v>
      </c>
      <c r="F27" s="26">
        <f t="shared" si="0"/>
        <v>100</v>
      </c>
    </row>
    <row r="28" spans="1:6" s="1" customFormat="1" ht="14.25">
      <c r="A28" s="42"/>
      <c r="B28" s="25"/>
      <c r="C28" s="25"/>
      <c r="D28" s="43"/>
      <c r="E28" s="23"/>
      <c r="F28" s="26" t="e">
        <f t="shared" si="0"/>
        <v>#DIV/0!</v>
      </c>
    </row>
    <row r="29" spans="1:6" s="2" customFormat="1" ht="18" customHeight="1">
      <c r="A29" s="44" t="s">
        <v>3481</v>
      </c>
      <c r="B29" s="45"/>
      <c r="C29" s="46"/>
      <c r="D29" s="47">
        <f>SUM(D22:D28)</f>
        <v>35</v>
      </c>
      <c r="E29" s="47">
        <f>SUM(E22:E28)</f>
        <v>35</v>
      </c>
      <c r="F29" s="48">
        <f t="shared" si="0"/>
        <v>100</v>
      </c>
    </row>
    <row r="30" spans="1:6">
      <c r="A30" s="49"/>
      <c r="B30" s="49"/>
      <c r="C30" s="49"/>
      <c r="D30" s="49"/>
      <c r="E30" s="49"/>
    </row>
    <row r="31" spans="1:6">
      <c r="A31" s="49"/>
      <c r="B31" s="49"/>
      <c r="C31" s="49"/>
      <c r="D31" s="49" t="s">
        <v>533</v>
      </c>
      <c r="E31" s="49"/>
    </row>
    <row r="32" spans="1:6" ht="15.75">
      <c r="A32" s="49"/>
      <c r="B32" s="49"/>
      <c r="C32" s="50"/>
      <c r="D32" s="49"/>
      <c r="E32" s="49"/>
    </row>
  </sheetData>
  <phoneticPr fontId="94" type="noConversion"/>
  <pageMargins left="0.71" right="0.71" top="0.75" bottom="0.75" header="0.31" footer="0.31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1109"/>
  <sheetViews>
    <sheetView workbookViewId="0">
      <selection activeCell="J12" sqref="J12"/>
    </sheetView>
  </sheetViews>
  <sheetFormatPr defaultRowHeight="12.75"/>
  <cols>
    <col min="1" max="1" width="14" customWidth="1"/>
    <col min="2" max="2" width="71.7109375" customWidth="1"/>
    <col min="3" max="3" width="14.28515625" customWidth="1"/>
    <col min="4" max="8" width="9.140625" hidden="1" customWidth="1"/>
  </cols>
  <sheetData>
    <row r="1" spans="1:11">
      <c r="B1" t="s">
        <v>354</v>
      </c>
    </row>
    <row r="2" spans="1:11">
      <c r="B2" t="s">
        <v>355</v>
      </c>
    </row>
    <row r="3" spans="1:11">
      <c r="B3" t="s">
        <v>4550</v>
      </c>
      <c r="C3" s="354"/>
    </row>
    <row r="4" spans="1:11" ht="14.25">
      <c r="B4" s="273" t="s">
        <v>379</v>
      </c>
      <c r="E4" s="272"/>
      <c r="F4" s="272"/>
      <c r="G4" s="272"/>
    </row>
    <row r="5" spans="1:11" ht="15.75">
      <c r="A5" s="259"/>
      <c r="B5" s="2008"/>
      <c r="C5" s="2009"/>
      <c r="D5" s="2009"/>
      <c r="E5" s="2009"/>
      <c r="F5" s="2009"/>
      <c r="G5" s="2009"/>
      <c r="H5" s="258"/>
    </row>
    <row r="6" spans="1:11" ht="15">
      <c r="A6" s="318" t="s">
        <v>31</v>
      </c>
      <c r="B6" s="319" t="s">
        <v>32</v>
      </c>
      <c r="C6" s="264"/>
      <c r="D6" s="264"/>
      <c r="E6" s="264"/>
      <c r="F6" s="264"/>
      <c r="G6" s="264"/>
      <c r="H6" s="264"/>
    </row>
    <row r="7" spans="1:11">
      <c r="A7" s="1441">
        <v>1</v>
      </c>
      <c r="B7" s="1442" t="s">
        <v>5225</v>
      </c>
      <c r="C7" s="264"/>
      <c r="D7" s="264"/>
      <c r="E7" s="264"/>
      <c r="F7" s="264"/>
      <c r="G7" s="264"/>
      <c r="H7" s="264"/>
    </row>
    <row r="8" spans="1:11" ht="13.5" customHeight="1">
      <c r="A8" s="1441">
        <v>2</v>
      </c>
      <c r="B8" s="1442" t="s">
        <v>5226</v>
      </c>
      <c r="C8" s="265"/>
      <c r="D8" s="265"/>
      <c r="E8" s="265"/>
      <c r="F8" s="265"/>
      <c r="G8" s="265"/>
      <c r="H8" s="265"/>
    </row>
    <row r="9" spans="1:11" ht="12.75" customHeight="1">
      <c r="A9" s="1441">
        <v>5</v>
      </c>
      <c r="B9" s="1442" t="s">
        <v>5227</v>
      </c>
      <c r="C9" s="265"/>
      <c r="D9" s="265"/>
      <c r="E9" s="265"/>
      <c r="F9" s="265"/>
      <c r="G9" s="265"/>
      <c r="H9" s="265"/>
    </row>
    <row r="10" spans="1:11" ht="15" customHeight="1">
      <c r="A10" s="1441">
        <v>6</v>
      </c>
      <c r="B10" s="1442" t="s">
        <v>5228</v>
      </c>
      <c r="C10" s="266"/>
      <c r="D10" s="266"/>
      <c r="E10" s="266"/>
      <c r="F10" s="266"/>
      <c r="G10" s="266"/>
      <c r="H10" s="266"/>
    </row>
    <row r="11" spans="1:11">
      <c r="A11" s="1441">
        <v>9078</v>
      </c>
      <c r="B11" s="1442" t="s">
        <v>5229</v>
      </c>
      <c r="C11" s="265"/>
      <c r="D11" s="265"/>
      <c r="E11" s="265"/>
      <c r="F11" s="265"/>
      <c r="G11" s="265"/>
      <c r="H11" s="265"/>
      <c r="J11" s="321"/>
      <c r="K11" s="262"/>
    </row>
    <row r="12" spans="1:11" ht="24">
      <c r="A12" s="1441">
        <v>9088</v>
      </c>
      <c r="B12" s="1443" t="s">
        <v>5230</v>
      </c>
      <c r="C12" s="265"/>
      <c r="D12" s="265"/>
      <c r="E12" s="265"/>
      <c r="F12" s="265"/>
      <c r="G12" s="265"/>
      <c r="H12" s="265"/>
    </row>
    <row r="13" spans="1:11">
      <c r="A13" s="1441">
        <v>9103</v>
      </c>
      <c r="B13" s="1442" t="s">
        <v>5231</v>
      </c>
      <c r="C13" s="265"/>
      <c r="D13" s="265"/>
      <c r="E13" s="265"/>
      <c r="F13" s="265"/>
      <c r="G13" s="265"/>
      <c r="H13" s="265"/>
    </row>
    <row r="14" spans="1:11" ht="14.25" customHeight="1">
      <c r="A14" s="1441">
        <v>9182</v>
      </c>
      <c r="B14" s="1442" t="s">
        <v>5232</v>
      </c>
      <c r="C14" s="265"/>
      <c r="D14" s="265"/>
      <c r="E14" s="265"/>
      <c r="F14" s="265"/>
      <c r="G14" s="265"/>
      <c r="H14" s="265"/>
    </row>
    <row r="15" spans="1:11">
      <c r="A15" s="1441">
        <v>9183</v>
      </c>
      <c r="B15" s="1442" t="s">
        <v>5233</v>
      </c>
      <c r="C15" s="265"/>
      <c r="D15" s="265"/>
      <c r="E15" s="265"/>
      <c r="F15" s="265"/>
      <c r="G15" s="265"/>
      <c r="H15" s="265"/>
    </row>
    <row r="16" spans="1:11" ht="15" customHeight="1">
      <c r="A16" s="1441">
        <v>9214</v>
      </c>
      <c r="B16" s="1442" t="s">
        <v>5234</v>
      </c>
      <c r="C16" s="265"/>
      <c r="D16" s="265"/>
      <c r="E16" s="265"/>
      <c r="F16" s="265"/>
      <c r="G16" s="265"/>
      <c r="H16" s="265"/>
    </row>
    <row r="17" spans="1:8">
      <c r="A17" s="1441">
        <v>9215</v>
      </c>
      <c r="B17" s="1442" t="s">
        <v>5235</v>
      </c>
      <c r="C17" s="265"/>
      <c r="D17" s="265"/>
      <c r="E17" s="265"/>
      <c r="F17" s="265"/>
      <c r="G17" s="265"/>
      <c r="H17" s="265"/>
    </row>
    <row r="18" spans="1:8" ht="14.25" customHeight="1">
      <c r="A18" s="1441">
        <v>9242</v>
      </c>
      <c r="B18" s="1442" t="s">
        <v>5236</v>
      </c>
      <c r="C18" s="265"/>
      <c r="D18" s="265"/>
      <c r="E18" s="265"/>
      <c r="F18" s="265"/>
      <c r="G18" s="265"/>
      <c r="H18" s="265"/>
    </row>
    <row r="19" spans="1:8">
      <c r="A19" s="1444" t="s">
        <v>5237</v>
      </c>
      <c r="B19" s="1442" t="s">
        <v>5238</v>
      </c>
      <c r="C19" s="265"/>
      <c r="D19" s="265"/>
      <c r="E19" s="265"/>
      <c r="F19" s="265"/>
      <c r="G19" s="265"/>
      <c r="H19" s="265"/>
    </row>
    <row r="20" spans="1:8" ht="15" customHeight="1">
      <c r="A20" s="1441">
        <v>90003</v>
      </c>
      <c r="B20" s="1442" t="s">
        <v>5239</v>
      </c>
      <c r="C20" s="265"/>
      <c r="D20" s="265"/>
      <c r="E20" s="265"/>
      <c r="F20" s="265"/>
      <c r="G20" s="265"/>
      <c r="H20" s="265"/>
    </row>
    <row r="21" spans="1:8" ht="14.25" customHeight="1">
      <c r="A21" s="1441">
        <v>90045</v>
      </c>
      <c r="B21" s="1442" t="s">
        <v>5240</v>
      </c>
      <c r="C21" s="265"/>
      <c r="D21" s="265"/>
      <c r="E21" s="265"/>
      <c r="F21" s="265"/>
      <c r="G21" s="265"/>
      <c r="H21" s="265"/>
    </row>
    <row r="22" spans="1:8" ht="11.25" customHeight="1">
      <c r="A22" s="1441">
        <v>90061</v>
      </c>
      <c r="B22" s="1442" t="s">
        <v>5241</v>
      </c>
      <c r="C22" s="265"/>
      <c r="D22" s="265"/>
      <c r="E22" s="265"/>
      <c r="F22" s="265"/>
      <c r="G22" s="265"/>
      <c r="H22" s="265"/>
    </row>
    <row r="23" spans="1:8" ht="12.75" customHeight="1">
      <c r="A23" s="1441">
        <v>90084</v>
      </c>
      <c r="B23" s="1442" t="s">
        <v>5242</v>
      </c>
      <c r="C23" s="265"/>
      <c r="D23" s="265"/>
      <c r="E23" s="265"/>
      <c r="F23" s="265"/>
      <c r="G23" s="265"/>
      <c r="H23" s="265"/>
    </row>
    <row r="24" spans="1:8" ht="12.75" customHeight="1">
      <c r="A24" s="1445">
        <v>1111</v>
      </c>
      <c r="B24" s="1442" t="s">
        <v>5243</v>
      </c>
      <c r="C24" s="265"/>
      <c r="D24" s="265"/>
      <c r="E24" s="265"/>
      <c r="F24" s="265"/>
      <c r="G24" s="265"/>
      <c r="H24" s="265"/>
    </row>
    <row r="25" spans="1:8">
      <c r="A25" s="1444" t="s">
        <v>5244</v>
      </c>
      <c r="B25" s="1442" t="s">
        <v>5245</v>
      </c>
      <c r="C25" s="265"/>
      <c r="D25" s="265"/>
      <c r="E25" s="265"/>
      <c r="F25" s="265"/>
      <c r="G25" s="265"/>
      <c r="H25" s="265"/>
    </row>
    <row r="26" spans="1:8" ht="11.25" customHeight="1">
      <c r="A26" s="1444" t="s">
        <v>5246</v>
      </c>
      <c r="B26" s="1443" t="s">
        <v>5247</v>
      </c>
      <c r="C26" s="265"/>
      <c r="D26" s="265"/>
      <c r="E26" s="265"/>
      <c r="F26" s="265"/>
      <c r="G26" s="265"/>
      <c r="H26" s="265"/>
    </row>
    <row r="27" spans="1:8">
      <c r="A27" s="1444" t="s">
        <v>5248</v>
      </c>
      <c r="B27" s="1442" t="s">
        <v>5249</v>
      </c>
      <c r="C27" s="265"/>
      <c r="D27" s="265"/>
      <c r="E27" s="265"/>
      <c r="F27" s="265"/>
      <c r="G27" s="265"/>
      <c r="H27" s="265"/>
    </row>
    <row r="28" spans="1:8">
      <c r="A28" s="1444" t="s">
        <v>5250</v>
      </c>
      <c r="B28" s="1442" t="s">
        <v>5251</v>
      </c>
      <c r="C28" s="265"/>
      <c r="D28" s="265"/>
      <c r="E28" s="265"/>
      <c r="F28" s="265"/>
      <c r="G28" s="265"/>
      <c r="H28" s="265"/>
    </row>
    <row r="29" spans="1:8" ht="24.75" customHeight="1">
      <c r="A29" s="1444" t="s">
        <v>5252</v>
      </c>
      <c r="B29" s="1442" t="s">
        <v>5253</v>
      </c>
      <c r="C29" s="265"/>
      <c r="D29" s="265"/>
      <c r="E29" s="265"/>
      <c r="F29" s="265"/>
      <c r="G29" s="265"/>
      <c r="H29" s="265"/>
    </row>
    <row r="30" spans="1:8" ht="15.75" customHeight="1">
      <c r="A30" s="1444" t="s">
        <v>5254</v>
      </c>
      <c r="B30" s="1442" t="s">
        <v>5255</v>
      </c>
      <c r="C30" s="265"/>
      <c r="D30" s="265"/>
      <c r="E30" s="265"/>
      <c r="F30" s="265"/>
      <c r="G30" s="265"/>
      <c r="H30" s="265"/>
    </row>
    <row r="31" spans="1:8" ht="10.5" customHeight="1">
      <c r="A31" s="1444" t="s">
        <v>5256</v>
      </c>
      <c r="B31" s="1443" t="s">
        <v>5257</v>
      </c>
      <c r="C31" s="265"/>
      <c r="D31" s="265"/>
      <c r="E31" s="265"/>
      <c r="F31" s="265"/>
      <c r="G31" s="265"/>
      <c r="H31" s="265"/>
    </row>
    <row r="32" spans="1:8" ht="13.5" customHeight="1">
      <c r="A32" s="1444" t="s">
        <v>5258</v>
      </c>
      <c r="B32" s="1442" t="s">
        <v>5259</v>
      </c>
      <c r="C32" s="265"/>
      <c r="D32" s="265"/>
      <c r="E32" s="265"/>
      <c r="F32" s="265"/>
      <c r="G32" s="265"/>
      <c r="H32" s="265"/>
    </row>
    <row r="33" spans="1:8" ht="13.5" customHeight="1">
      <c r="A33" s="1444" t="s">
        <v>5260</v>
      </c>
      <c r="B33" s="1442" t="s">
        <v>5261</v>
      </c>
      <c r="C33" s="265"/>
      <c r="D33" s="265"/>
      <c r="E33" s="265"/>
      <c r="F33" s="265"/>
      <c r="G33" s="265"/>
      <c r="H33" s="265"/>
    </row>
    <row r="34" spans="1:8" ht="14.25" customHeight="1">
      <c r="A34" s="1444" t="s">
        <v>5262</v>
      </c>
      <c r="B34" s="1442" t="s">
        <v>5263</v>
      </c>
      <c r="C34" s="265"/>
      <c r="D34" s="265"/>
      <c r="E34" s="265"/>
      <c r="F34" s="265"/>
      <c r="G34" s="265"/>
      <c r="H34" s="265"/>
    </row>
    <row r="35" spans="1:8" ht="13.5" customHeight="1">
      <c r="A35" s="1444" t="s">
        <v>5264</v>
      </c>
      <c r="B35" s="1442" t="s">
        <v>5265</v>
      </c>
      <c r="C35" s="265"/>
      <c r="D35" s="265"/>
      <c r="E35" s="265"/>
      <c r="F35" s="265"/>
      <c r="G35" s="265"/>
      <c r="H35" s="265"/>
    </row>
    <row r="36" spans="1:8" ht="14.25" customHeight="1">
      <c r="A36" s="1444" t="s">
        <v>5266</v>
      </c>
      <c r="B36" s="1443" t="s">
        <v>5267</v>
      </c>
      <c r="C36" s="265"/>
      <c r="D36" s="265"/>
      <c r="E36" s="265"/>
      <c r="F36" s="265"/>
      <c r="G36" s="265"/>
      <c r="H36" s="265"/>
    </row>
    <row r="37" spans="1:8" ht="24.75" customHeight="1">
      <c r="A37" s="1444" t="s">
        <v>5268</v>
      </c>
      <c r="B37" s="1442" t="s">
        <v>5269</v>
      </c>
      <c r="C37" s="265"/>
      <c r="D37" s="265"/>
      <c r="E37" s="265"/>
      <c r="F37" s="265"/>
      <c r="G37" s="265"/>
      <c r="H37" s="265"/>
    </row>
    <row r="38" spans="1:8" ht="11.25" customHeight="1">
      <c r="A38" s="1444" t="s">
        <v>5270</v>
      </c>
      <c r="B38" s="1442" t="s">
        <v>5271</v>
      </c>
      <c r="C38" s="265"/>
      <c r="D38" s="265"/>
      <c r="E38" s="265"/>
      <c r="F38" s="265"/>
      <c r="G38" s="265"/>
      <c r="H38" s="265"/>
    </row>
    <row r="39" spans="1:8" ht="14.25" customHeight="1">
      <c r="A39" s="1446">
        <v>130207</v>
      </c>
      <c r="B39" s="1443" t="s">
        <v>5272</v>
      </c>
      <c r="C39" s="265"/>
      <c r="D39" s="265"/>
      <c r="E39" s="265"/>
      <c r="F39" s="265"/>
      <c r="G39" s="265"/>
      <c r="H39" s="265"/>
    </row>
    <row r="40" spans="1:8" ht="12" customHeight="1">
      <c r="A40" s="1444" t="s">
        <v>5273</v>
      </c>
      <c r="B40" s="1442" t="s">
        <v>5274</v>
      </c>
      <c r="C40" s="265"/>
      <c r="D40" s="265"/>
      <c r="E40" s="265"/>
      <c r="F40" s="265"/>
      <c r="G40" s="265"/>
      <c r="H40" s="265"/>
    </row>
    <row r="41" spans="1:8" ht="14.25" customHeight="1">
      <c r="A41" s="1444" t="s">
        <v>5275</v>
      </c>
      <c r="B41" s="1442" t="s">
        <v>5276</v>
      </c>
      <c r="C41" s="265"/>
      <c r="D41" s="265"/>
      <c r="E41" s="265"/>
      <c r="F41" s="265"/>
      <c r="G41" s="265"/>
      <c r="H41" s="265"/>
    </row>
    <row r="42" spans="1:8" ht="13.5" customHeight="1">
      <c r="A42" s="1444" t="s">
        <v>5277</v>
      </c>
      <c r="B42" s="1442" t="s">
        <v>5278</v>
      </c>
      <c r="C42" s="265"/>
      <c r="D42" s="265"/>
      <c r="E42" s="265"/>
      <c r="F42" s="265"/>
      <c r="G42" s="265"/>
      <c r="H42" s="265"/>
    </row>
    <row r="43" spans="1:8" ht="10.5" customHeight="1">
      <c r="A43" s="1444" t="s">
        <v>5279</v>
      </c>
      <c r="B43" s="1442" t="s">
        <v>5280</v>
      </c>
      <c r="C43" s="265"/>
      <c r="D43" s="265"/>
      <c r="E43" s="265"/>
      <c r="F43" s="265"/>
      <c r="G43" s="265"/>
      <c r="H43" s="265"/>
    </row>
    <row r="44" spans="1:8" ht="14.25" customHeight="1">
      <c r="A44" s="1444" t="s">
        <v>5281</v>
      </c>
      <c r="B44" s="1442" t="s">
        <v>5282</v>
      </c>
      <c r="C44" s="265"/>
      <c r="D44" s="265"/>
      <c r="E44" s="265"/>
      <c r="F44" s="265"/>
      <c r="G44" s="265"/>
      <c r="H44" s="265"/>
    </row>
    <row r="45" spans="1:8" ht="24" customHeight="1">
      <c r="A45" s="1444" t="s">
        <v>5283</v>
      </c>
      <c r="B45" s="1442" t="s">
        <v>5284</v>
      </c>
      <c r="C45" s="265"/>
      <c r="D45" s="265"/>
      <c r="E45" s="265"/>
      <c r="F45" s="265"/>
      <c r="G45" s="265"/>
      <c r="H45" s="265"/>
    </row>
    <row r="46" spans="1:8">
      <c r="A46" s="1444" t="s">
        <v>5285</v>
      </c>
      <c r="B46" s="1442" t="s">
        <v>5286</v>
      </c>
      <c r="C46" s="265"/>
      <c r="D46" s="265"/>
      <c r="E46" s="265"/>
      <c r="F46" s="265"/>
      <c r="G46" s="265"/>
      <c r="H46" s="265"/>
    </row>
    <row r="47" spans="1:8" ht="13.5" customHeight="1">
      <c r="A47" s="1444" t="s">
        <v>5287</v>
      </c>
      <c r="B47" s="1442" t="s">
        <v>5288</v>
      </c>
      <c r="C47" s="265"/>
      <c r="D47" s="265"/>
      <c r="E47" s="265"/>
      <c r="F47" s="265"/>
      <c r="G47" s="265"/>
      <c r="H47" s="265"/>
    </row>
    <row r="48" spans="1:8" ht="14.25" customHeight="1">
      <c r="A48" s="1444" t="s">
        <v>5289</v>
      </c>
      <c r="B48" s="1442" t="s">
        <v>5290</v>
      </c>
      <c r="C48" s="265"/>
      <c r="D48" s="265"/>
      <c r="E48" s="265"/>
      <c r="F48" s="265"/>
      <c r="G48" s="265"/>
      <c r="H48" s="265"/>
    </row>
    <row r="49" spans="1:8" ht="10.5" customHeight="1">
      <c r="A49" s="1444" t="s">
        <v>5291</v>
      </c>
      <c r="B49" s="1443" t="s">
        <v>5292</v>
      </c>
      <c r="C49" s="265"/>
      <c r="D49" s="265"/>
      <c r="E49" s="265"/>
      <c r="F49" s="265"/>
      <c r="G49" s="265"/>
      <c r="H49" s="265"/>
    </row>
    <row r="50" spans="1:8" ht="14.25" customHeight="1">
      <c r="A50" s="1444" t="s">
        <v>5293</v>
      </c>
      <c r="B50" s="1443" t="s">
        <v>5294</v>
      </c>
      <c r="C50" s="265"/>
      <c r="D50" s="265"/>
      <c r="E50" s="265"/>
      <c r="F50" s="265"/>
      <c r="G50" s="265"/>
      <c r="H50" s="265"/>
    </row>
    <row r="51" spans="1:8" ht="12" customHeight="1">
      <c r="A51" s="1444" t="s">
        <v>5295</v>
      </c>
      <c r="B51" s="1442" t="s">
        <v>5296</v>
      </c>
      <c r="C51" s="265"/>
      <c r="D51" s="265"/>
      <c r="E51" s="265"/>
      <c r="F51" s="265"/>
      <c r="G51" s="265"/>
      <c r="H51" s="265"/>
    </row>
    <row r="52" spans="1:8" ht="12" customHeight="1">
      <c r="A52" s="1444" t="s">
        <v>5297</v>
      </c>
      <c r="B52" s="1442" t="s">
        <v>5298</v>
      </c>
      <c r="C52" s="265"/>
      <c r="D52" s="265"/>
      <c r="E52" s="265"/>
      <c r="F52" s="265"/>
      <c r="G52" s="265"/>
      <c r="H52" s="265"/>
    </row>
    <row r="53" spans="1:8" ht="10.5" customHeight="1">
      <c r="A53" s="1444" t="s">
        <v>5299</v>
      </c>
      <c r="B53" s="1442" t="s">
        <v>5300</v>
      </c>
      <c r="C53" s="265"/>
      <c r="D53" s="265"/>
      <c r="E53" s="265"/>
      <c r="F53" s="265"/>
      <c r="G53" s="265"/>
      <c r="H53" s="265"/>
    </row>
    <row r="54" spans="1:8" ht="14.25" customHeight="1">
      <c r="A54" s="1444" t="s">
        <v>5301</v>
      </c>
      <c r="B54" s="1442" t="s">
        <v>5302</v>
      </c>
      <c r="C54" s="265"/>
      <c r="D54" s="265"/>
      <c r="E54" s="265"/>
      <c r="F54" s="265"/>
      <c r="G54" s="265"/>
      <c r="H54" s="265"/>
    </row>
    <row r="55" spans="1:8" ht="23.25" customHeight="1">
      <c r="A55" s="1444" t="s">
        <v>5303</v>
      </c>
      <c r="B55" s="1442" t="s">
        <v>5304</v>
      </c>
      <c r="C55" s="265"/>
      <c r="D55" s="265"/>
      <c r="E55" s="265"/>
      <c r="F55" s="265"/>
      <c r="G55" s="265"/>
      <c r="H55" s="265"/>
    </row>
    <row r="56" spans="1:8" ht="25.5" customHeight="1">
      <c r="A56" s="1444" t="s">
        <v>5305</v>
      </c>
      <c r="B56" s="1442" t="s">
        <v>5306</v>
      </c>
      <c r="C56" s="265"/>
      <c r="D56" s="265"/>
      <c r="E56" s="265"/>
      <c r="F56" s="265"/>
      <c r="G56" s="265"/>
      <c r="H56" s="265"/>
    </row>
    <row r="57" spans="1:8" ht="18.75" customHeight="1">
      <c r="A57" s="1444" t="s">
        <v>5307</v>
      </c>
      <c r="B57" s="1442" t="s">
        <v>5308</v>
      </c>
      <c r="C57" s="265"/>
      <c r="D57" s="265"/>
      <c r="E57" s="265"/>
      <c r="F57" s="265"/>
      <c r="G57" s="265"/>
      <c r="H57" s="265"/>
    </row>
    <row r="58" spans="1:8" ht="14.25" customHeight="1">
      <c r="A58" s="1444" t="s">
        <v>5309</v>
      </c>
      <c r="B58" s="1442" t="s">
        <v>5310</v>
      </c>
      <c r="C58" s="265"/>
      <c r="D58" s="265"/>
      <c r="E58" s="265"/>
      <c r="F58" s="265"/>
      <c r="G58" s="265"/>
      <c r="H58" s="265"/>
    </row>
    <row r="59" spans="1:8" ht="12.75" customHeight="1">
      <c r="A59" s="1444" t="s">
        <v>5311</v>
      </c>
      <c r="B59" s="1443" t="s">
        <v>5312</v>
      </c>
      <c r="C59" s="265"/>
      <c r="D59" s="265"/>
      <c r="E59" s="265"/>
      <c r="F59" s="265"/>
      <c r="G59" s="265"/>
      <c r="H59" s="265"/>
    </row>
    <row r="60" spans="1:8" ht="12" customHeight="1">
      <c r="A60" s="1444" t="s">
        <v>5313</v>
      </c>
      <c r="B60" s="1442" t="s">
        <v>5314</v>
      </c>
      <c r="C60" s="265"/>
      <c r="D60" s="265"/>
      <c r="E60" s="265"/>
      <c r="F60" s="265"/>
      <c r="G60" s="265"/>
      <c r="H60" s="265"/>
    </row>
    <row r="61" spans="1:8" ht="13.5" customHeight="1">
      <c r="A61" s="1447">
        <v>2</v>
      </c>
      <c r="B61" s="1442" t="s">
        <v>5315</v>
      </c>
      <c r="C61" s="265"/>
      <c r="D61" s="265"/>
      <c r="E61" s="265"/>
      <c r="F61" s="265"/>
      <c r="G61" s="265"/>
      <c r="H61" s="265"/>
    </row>
    <row r="62" spans="1:8" ht="15" customHeight="1">
      <c r="A62" s="1444" t="s">
        <v>5316</v>
      </c>
      <c r="B62" s="1442" t="s">
        <v>5317</v>
      </c>
      <c r="C62" s="265"/>
      <c r="D62" s="265"/>
      <c r="E62" s="265"/>
      <c r="F62" s="265"/>
      <c r="G62" s="265"/>
      <c r="H62" s="265"/>
    </row>
    <row r="63" spans="1:8" ht="13.5" customHeight="1">
      <c r="A63" s="1444" t="s">
        <v>5318</v>
      </c>
      <c r="B63" s="1442" t="s">
        <v>5319</v>
      </c>
      <c r="C63" s="265"/>
      <c r="D63" s="265"/>
      <c r="E63" s="265"/>
      <c r="F63" s="265"/>
      <c r="G63" s="265"/>
      <c r="H63" s="265"/>
    </row>
    <row r="64" spans="1:8" ht="12.75" customHeight="1">
      <c r="A64" s="1444" t="s">
        <v>5320</v>
      </c>
      <c r="B64" s="1442" t="s">
        <v>5321</v>
      </c>
      <c r="C64" s="265"/>
      <c r="D64" s="265"/>
      <c r="E64" s="265"/>
      <c r="F64" s="265"/>
      <c r="G64" s="265"/>
      <c r="H64" s="265"/>
    </row>
    <row r="65" spans="1:8" ht="15" customHeight="1">
      <c r="A65" s="1446">
        <v>241021</v>
      </c>
      <c r="B65" s="1442" t="s">
        <v>5322</v>
      </c>
      <c r="C65" s="265"/>
      <c r="D65" s="265"/>
      <c r="E65" s="265"/>
      <c r="F65" s="265"/>
      <c r="G65" s="265"/>
      <c r="H65" s="265"/>
    </row>
    <row r="66" spans="1:8" ht="25.5" customHeight="1">
      <c r="A66" s="1446">
        <v>241024</v>
      </c>
      <c r="B66" s="1443" t="s">
        <v>5323</v>
      </c>
      <c r="C66" s="265"/>
      <c r="D66" s="265"/>
      <c r="E66" s="265"/>
      <c r="F66" s="265"/>
      <c r="G66" s="265"/>
      <c r="H66" s="265"/>
    </row>
    <row r="67" spans="1:8" ht="17.25" customHeight="1">
      <c r="A67" s="1446">
        <v>241027</v>
      </c>
      <c r="B67" s="1442" t="s">
        <v>5324</v>
      </c>
      <c r="C67" s="265"/>
      <c r="D67" s="265"/>
      <c r="E67" s="265"/>
      <c r="F67" s="265"/>
      <c r="G67" s="265"/>
      <c r="H67" s="265"/>
    </row>
    <row r="68" spans="1:8" ht="12.75" customHeight="1">
      <c r="A68" s="1446">
        <v>241028</v>
      </c>
      <c r="B68" s="1442" t="s">
        <v>5325</v>
      </c>
      <c r="C68" s="265"/>
      <c r="D68" s="265"/>
      <c r="E68" s="265"/>
      <c r="F68" s="265"/>
      <c r="G68" s="265"/>
      <c r="H68" s="265"/>
    </row>
    <row r="69" spans="1:8" ht="12.75" customHeight="1">
      <c r="A69" s="1446">
        <v>241032</v>
      </c>
      <c r="B69" s="1442" t="s">
        <v>5326</v>
      </c>
      <c r="C69" s="265"/>
      <c r="D69" s="265"/>
      <c r="E69" s="265"/>
      <c r="F69" s="265"/>
      <c r="G69" s="265"/>
      <c r="H69" s="265"/>
    </row>
    <row r="70" spans="1:8" ht="12" customHeight="1">
      <c r="A70" s="1446">
        <v>252210</v>
      </c>
      <c r="B70" s="1442" t="s">
        <v>5327</v>
      </c>
      <c r="C70" s="265"/>
      <c r="D70" s="265"/>
      <c r="E70" s="265"/>
      <c r="F70" s="265"/>
      <c r="G70" s="265"/>
      <c r="H70" s="265"/>
    </row>
    <row r="71" spans="1:8" ht="12.75" customHeight="1">
      <c r="A71" s="1446">
        <v>260001</v>
      </c>
      <c r="B71" s="1442" t="s">
        <v>5328</v>
      </c>
      <c r="C71" s="265"/>
      <c r="D71" s="265"/>
      <c r="E71" s="265"/>
      <c r="F71" s="265"/>
      <c r="G71" s="265"/>
      <c r="H71" s="265"/>
    </row>
    <row r="72" spans="1:8" ht="25.5" customHeight="1">
      <c r="A72" s="1446">
        <v>260009</v>
      </c>
      <c r="B72" s="1442" t="s">
        <v>5329</v>
      </c>
      <c r="C72" s="265"/>
      <c r="D72" s="265"/>
      <c r="E72" s="265"/>
      <c r="F72" s="265"/>
      <c r="G72" s="265"/>
      <c r="H72" s="265"/>
    </row>
    <row r="73" spans="1:8" ht="12.75" customHeight="1">
      <c r="A73" s="1446">
        <v>260076</v>
      </c>
      <c r="B73" s="1442" t="s">
        <v>5330</v>
      </c>
      <c r="C73" s="265"/>
      <c r="D73" s="265"/>
      <c r="E73" s="265"/>
      <c r="F73" s="265"/>
      <c r="G73" s="265"/>
      <c r="H73" s="265"/>
    </row>
    <row r="74" spans="1:8" ht="28.5" customHeight="1">
      <c r="A74" s="1446">
        <v>260078</v>
      </c>
      <c r="B74" s="1442" t="s">
        <v>5331</v>
      </c>
      <c r="C74" s="265"/>
      <c r="D74" s="265"/>
      <c r="E74" s="265"/>
      <c r="F74" s="265"/>
      <c r="G74" s="265"/>
      <c r="H74" s="265"/>
    </row>
    <row r="75" spans="1:8" ht="30" customHeight="1">
      <c r="A75" s="1446">
        <v>270101</v>
      </c>
      <c r="B75" s="1442" t="s">
        <v>5332</v>
      </c>
      <c r="C75" s="265"/>
      <c r="D75" s="265"/>
      <c r="E75" s="265"/>
      <c r="F75" s="265"/>
      <c r="G75" s="265"/>
      <c r="H75" s="265"/>
    </row>
    <row r="76" spans="1:8" ht="23.25" customHeight="1">
      <c r="A76" s="1444" t="s">
        <v>5333</v>
      </c>
      <c r="B76" s="1442" t="s">
        <v>5334</v>
      </c>
      <c r="C76" s="265"/>
      <c r="D76" s="265"/>
      <c r="E76" s="265"/>
      <c r="F76" s="265"/>
      <c r="G76" s="265"/>
      <c r="H76" s="265"/>
    </row>
    <row r="77" spans="1:8" ht="27" customHeight="1">
      <c r="A77" s="1444" t="s">
        <v>5335</v>
      </c>
      <c r="B77" s="1442" t="s">
        <v>5336</v>
      </c>
      <c r="C77" s="265"/>
      <c r="D77" s="265"/>
      <c r="E77" s="265"/>
      <c r="F77" s="265"/>
      <c r="G77" s="265"/>
      <c r="H77" s="265"/>
    </row>
    <row r="78" spans="1:8" ht="13.5" customHeight="1">
      <c r="A78" s="1444" t="s">
        <v>5337</v>
      </c>
      <c r="B78" s="1443" t="s">
        <v>5338</v>
      </c>
      <c r="C78" s="265"/>
      <c r="D78" s="265"/>
      <c r="E78" s="265"/>
      <c r="F78" s="265"/>
      <c r="G78" s="265"/>
      <c r="H78" s="265"/>
    </row>
    <row r="79" spans="1:8" ht="12.75" customHeight="1">
      <c r="A79" s="1444" t="s">
        <v>5339</v>
      </c>
      <c r="B79" s="1443" t="s">
        <v>5340</v>
      </c>
      <c r="C79" s="265"/>
      <c r="D79" s="265"/>
      <c r="E79" s="265"/>
      <c r="F79" s="265"/>
      <c r="G79" s="265"/>
      <c r="H79" s="265"/>
    </row>
    <row r="80" spans="1:8" ht="14.25" customHeight="1">
      <c r="A80" s="1444" t="s">
        <v>5341</v>
      </c>
      <c r="B80" s="1443" t="s">
        <v>5342</v>
      </c>
      <c r="C80" s="265"/>
      <c r="D80" s="265"/>
      <c r="E80" s="265"/>
      <c r="F80" s="265"/>
      <c r="G80" s="265"/>
      <c r="H80" s="265"/>
    </row>
    <row r="81" spans="1:8" ht="12.75" customHeight="1">
      <c r="A81" s="1444" t="s">
        <v>5343</v>
      </c>
      <c r="B81" s="1443" t="s">
        <v>5344</v>
      </c>
      <c r="C81" s="265"/>
      <c r="D81" s="265"/>
      <c r="E81" s="265"/>
      <c r="F81" s="265"/>
      <c r="G81" s="265"/>
      <c r="H81" s="265"/>
    </row>
    <row r="82" spans="1:8" ht="24" customHeight="1">
      <c r="A82" s="1444" t="s">
        <v>5345</v>
      </c>
      <c r="B82" s="1442" t="s">
        <v>5346</v>
      </c>
      <c r="C82" s="265"/>
      <c r="D82" s="265"/>
      <c r="E82" s="265"/>
      <c r="F82" s="265"/>
      <c r="G82" s="265"/>
      <c r="H82" s="265"/>
    </row>
    <row r="83" spans="1:8">
      <c r="A83" s="1444" t="s">
        <v>5347</v>
      </c>
      <c r="B83" s="1442" t="s">
        <v>5348</v>
      </c>
      <c r="C83" s="265"/>
      <c r="D83" s="265"/>
      <c r="E83" s="265"/>
      <c r="F83" s="265"/>
      <c r="G83" s="265"/>
      <c r="H83" s="265"/>
    </row>
    <row r="84" spans="1:8" ht="17.25" customHeight="1">
      <c r="A84" s="1444" t="s">
        <v>5349</v>
      </c>
      <c r="B84" s="1442" t="s">
        <v>5350</v>
      </c>
      <c r="C84" s="265"/>
      <c r="D84" s="265"/>
      <c r="E84" s="265"/>
      <c r="F84" s="265"/>
      <c r="G84" s="265"/>
      <c r="H84" s="265"/>
    </row>
    <row r="85" spans="1:8" ht="15" customHeight="1">
      <c r="A85" s="1444" t="s">
        <v>5351</v>
      </c>
      <c r="B85" s="1442" t="s">
        <v>5352</v>
      </c>
      <c r="C85" s="265"/>
      <c r="D85" s="265"/>
      <c r="E85" s="265"/>
      <c r="F85" s="265"/>
      <c r="G85" s="265"/>
      <c r="H85" s="265"/>
    </row>
    <row r="86" spans="1:8" ht="13.5" customHeight="1">
      <c r="A86" s="1444" t="s">
        <v>5353</v>
      </c>
      <c r="B86" s="1442" t="s">
        <v>5354</v>
      </c>
      <c r="C86" s="265"/>
      <c r="D86" s="265"/>
      <c r="E86" s="265"/>
      <c r="F86" s="265"/>
      <c r="G86" s="265"/>
      <c r="H86" s="265"/>
    </row>
    <row r="87" spans="1:8" ht="14.25" customHeight="1">
      <c r="A87" s="1444" t="s">
        <v>5355</v>
      </c>
      <c r="B87" s="1442" t="s">
        <v>5356</v>
      </c>
      <c r="C87" s="265"/>
      <c r="D87" s="265"/>
      <c r="E87" s="265"/>
      <c r="F87" s="265"/>
      <c r="G87" s="265"/>
      <c r="H87" s="265"/>
    </row>
    <row r="88" spans="1:8" ht="17.25" customHeight="1">
      <c r="A88" s="1444" t="s">
        <v>5357</v>
      </c>
      <c r="B88" s="1442" t="s">
        <v>5358</v>
      </c>
      <c r="C88" s="265"/>
      <c r="D88" s="265"/>
      <c r="E88" s="265"/>
      <c r="F88" s="265"/>
      <c r="G88" s="265"/>
      <c r="H88" s="265"/>
    </row>
    <row r="89" spans="1:8" ht="14.25" customHeight="1">
      <c r="A89" s="1444" t="s">
        <v>5359</v>
      </c>
      <c r="B89" s="1442" t="s">
        <v>5360</v>
      </c>
      <c r="C89" s="265"/>
      <c r="D89" s="265"/>
      <c r="E89" s="265"/>
      <c r="F89" s="265"/>
      <c r="G89" s="265"/>
      <c r="H89" s="265"/>
    </row>
    <row r="90" spans="1:8" ht="41.25" customHeight="1">
      <c r="A90" s="1444" t="s">
        <v>5361</v>
      </c>
      <c r="B90" s="1442" t="s">
        <v>5362</v>
      </c>
      <c r="C90" s="265"/>
      <c r="D90" s="265"/>
      <c r="E90" s="265"/>
      <c r="F90" s="265"/>
      <c r="G90" s="265"/>
      <c r="H90" s="265"/>
    </row>
    <row r="91" spans="1:8" ht="33" customHeight="1">
      <c r="A91" s="1444" t="s">
        <v>5363</v>
      </c>
      <c r="B91" s="1442" t="s">
        <v>5364</v>
      </c>
      <c r="C91" s="265"/>
      <c r="D91" s="265"/>
      <c r="E91" s="265"/>
      <c r="F91" s="265"/>
      <c r="G91" s="265"/>
      <c r="H91" s="265"/>
    </row>
    <row r="92" spans="1:8" ht="40.5" customHeight="1">
      <c r="A92" s="1444" t="s">
        <v>5365</v>
      </c>
      <c r="B92" s="1443" t="s">
        <v>5366</v>
      </c>
      <c r="C92" s="265"/>
      <c r="D92" s="265"/>
      <c r="E92" s="265"/>
      <c r="F92" s="265"/>
      <c r="G92" s="265"/>
      <c r="H92" s="265"/>
    </row>
    <row r="93" spans="1:8" ht="31.5" customHeight="1">
      <c r="A93" s="1444" t="s">
        <v>5367</v>
      </c>
      <c r="B93" s="1442" t="s">
        <v>5368</v>
      </c>
      <c r="C93" s="265"/>
      <c r="D93" s="265"/>
      <c r="E93" s="265"/>
      <c r="F93" s="265"/>
      <c r="G93" s="265"/>
      <c r="H93" s="265"/>
    </row>
    <row r="94" spans="1:8" ht="18" customHeight="1">
      <c r="A94" s="1444" t="s">
        <v>5369</v>
      </c>
      <c r="B94" s="1442" t="s">
        <v>5370</v>
      </c>
      <c r="C94" s="265"/>
      <c r="D94" s="265"/>
      <c r="E94" s="265"/>
      <c r="F94" s="265"/>
      <c r="G94" s="265"/>
      <c r="H94" s="265"/>
    </row>
    <row r="95" spans="1:8">
      <c r="A95" s="1444" t="s">
        <v>5371</v>
      </c>
      <c r="B95" s="1442" t="s">
        <v>5372</v>
      </c>
      <c r="C95" s="265"/>
      <c r="D95" s="265"/>
      <c r="E95" s="265"/>
      <c r="F95" s="265"/>
      <c r="G95" s="265"/>
      <c r="H95" s="265"/>
    </row>
    <row r="96" spans="1:8" ht="16.5" customHeight="1">
      <c r="A96" s="1444" t="s">
        <v>5373</v>
      </c>
      <c r="B96" s="1442" t="s">
        <v>5374</v>
      </c>
      <c r="C96" s="265"/>
      <c r="D96" s="265"/>
      <c r="E96" s="265"/>
      <c r="F96" s="265"/>
      <c r="G96" s="265"/>
      <c r="H96" s="265"/>
    </row>
    <row r="97" spans="1:8" ht="25.5" customHeight="1">
      <c r="A97" s="1444" t="s">
        <v>5375</v>
      </c>
      <c r="B97" s="1442" t="s">
        <v>5376</v>
      </c>
      <c r="C97" s="265"/>
      <c r="D97" s="265"/>
      <c r="E97" s="265"/>
      <c r="F97" s="265"/>
      <c r="G97" s="265"/>
      <c r="H97" s="265"/>
    </row>
    <row r="98" spans="1:8" ht="15" customHeight="1">
      <c r="A98" s="1444" t="s">
        <v>5377</v>
      </c>
      <c r="B98" s="1442" t="s">
        <v>5378</v>
      </c>
      <c r="C98" s="265"/>
      <c r="D98" s="265"/>
      <c r="E98" s="265"/>
      <c r="F98" s="265"/>
      <c r="G98" s="265"/>
      <c r="H98" s="265"/>
    </row>
    <row r="99" spans="1:8" ht="17.25" customHeight="1">
      <c r="A99" s="1444" t="s">
        <v>5379</v>
      </c>
      <c r="B99" s="1442" t="s">
        <v>5380</v>
      </c>
      <c r="C99" s="265"/>
      <c r="D99" s="265"/>
      <c r="E99" s="265"/>
      <c r="F99" s="265"/>
      <c r="G99" s="265"/>
      <c r="H99" s="265"/>
    </row>
    <row r="100" spans="1:8" ht="15" customHeight="1">
      <c r="A100" s="1444" t="s">
        <v>5381</v>
      </c>
      <c r="B100" s="1442" t="s">
        <v>5382</v>
      </c>
      <c r="C100" s="265"/>
      <c r="D100" s="265"/>
      <c r="E100" s="265"/>
      <c r="F100" s="265"/>
      <c r="G100" s="265"/>
      <c r="H100" s="265"/>
    </row>
    <row r="101" spans="1:8" ht="14.25" customHeight="1">
      <c r="A101" s="1444" t="s">
        <v>5383</v>
      </c>
      <c r="B101" s="1442" t="s">
        <v>5384</v>
      </c>
      <c r="C101" s="265"/>
      <c r="D101" s="265"/>
      <c r="E101" s="265"/>
      <c r="F101" s="265"/>
      <c r="G101" s="265"/>
      <c r="H101" s="265"/>
    </row>
    <row r="102" spans="1:8" ht="13.5" customHeight="1">
      <c r="A102" s="1444" t="s">
        <v>5385</v>
      </c>
      <c r="B102" s="1442" t="s">
        <v>5386</v>
      </c>
      <c r="C102" s="265"/>
      <c r="D102" s="265"/>
      <c r="E102" s="265"/>
      <c r="F102" s="265"/>
      <c r="G102" s="265"/>
      <c r="H102" s="265"/>
    </row>
    <row r="103" spans="1:8" ht="16.5" customHeight="1">
      <c r="A103" s="1444" t="s">
        <v>5387</v>
      </c>
      <c r="B103" s="1442" t="s">
        <v>5388</v>
      </c>
      <c r="C103" s="265"/>
      <c r="D103" s="265"/>
      <c r="E103" s="265"/>
      <c r="F103" s="265"/>
      <c r="G103" s="265"/>
      <c r="H103" s="265"/>
    </row>
    <row r="104" spans="1:8" ht="12.75" customHeight="1">
      <c r="A104" s="1444" t="s">
        <v>5389</v>
      </c>
      <c r="B104" s="1442" t="s">
        <v>5390</v>
      </c>
      <c r="C104" s="265"/>
      <c r="D104" s="265"/>
      <c r="E104" s="265"/>
      <c r="F104" s="265"/>
      <c r="G104" s="265"/>
      <c r="H104" s="265"/>
    </row>
    <row r="105" spans="1:8" ht="15.75" customHeight="1">
      <c r="A105" s="1444" t="s">
        <v>5391</v>
      </c>
      <c r="B105" s="1442" t="s">
        <v>5392</v>
      </c>
      <c r="C105" s="265"/>
      <c r="D105" s="265"/>
      <c r="E105" s="265"/>
      <c r="F105" s="265"/>
      <c r="G105" s="265"/>
      <c r="H105" s="265"/>
    </row>
    <row r="106" spans="1:8" ht="14.25" customHeight="1">
      <c r="A106" s="1444" t="s">
        <v>5393</v>
      </c>
      <c r="B106" s="1442" t="s">
        <v>5394</v>
      </c>
      <c r="C106" s="265"/>
      <c r="D106" s="265"/>
      <c r="E106" s="265"/>
      <c r="F106" s="265"/>
      <c r="G106" s="265"/>
      <c r="H106" s="265"/>
    </row>
    <row r="107" spans="1:8" ht="15.75" customHeight="1">
      <c r="A107" s="1444" t="s">
        <v>5395</v>
      </c>
      <c r="B107" s="1442" t="s">
        <v>5396</v>
      </c>
      <c r="C107" s="265"/>
      <c r="D107" s="265"/>
      <c r="E107" s="265"/>
      <c r="F107" s="265"/>
      <c r="G107" s="265"/>
      <c r="H107" s="265"/>
    </row>
    <row r="108" spans="1:8" ht="16.5" customHeight="1">
      <c r="A108" s="1444" t="s">
        <v>5397</v>
      </c>
      <c r="B108" s="1442" t="s">
        <v>5398</v>
      </c>
      <c r="C108" s="265"/>
      <c r="D108" s="265"/>
      <c r="E108" s="265"/>
      <c r="F108" s="265"/>
      <c r="G108" s="265"/>
      <c r="H108" s="265"/>
    </row>
    <row r="109" spans="1:8" ht="13.5" customHeight="1">
      <c r="A109" s="1444" t="s">
        <v>5399</v>
      </c>
      <c r="B109" s="1442" t="s">
        <v>5400</v>
      </c>
      <c r="C109" s="265"/>
      <c r="D109" s="265"/>
      <c r="E109" s="265"/>
      <c r="F109" s="265"/>
      <c r="G109" s="265"/>
      <c r="H109" s="265"/>
    </row>
    <row r="110" spans="1:8" ht="16.5" customHeight="1">
      <c r="A110" s="1444" t="s">
        <v>5401</v>
      </c>
      <c r="B110" s="1442" t="s">
        <v>5402</v>
      </c>
      <c r="C110" s="265"/>
      <c r="D110" s="265"/>
      <c r="E110" s="265"/>
      <c r="F110" s="265"/>
      <c r="G110" s="265"/>
      <c r="H110" s="265"/>
    </row>
    <row r="111" spans="1:8" ht="11.25" customHeight="1">
      <c r="A111" s="1444" t="s">
        <v>5403</v>
      </c>
      <c r="B111" s="1442" t="s">
        <v>5404</v>
      </c>
      <c r="C111" s="265"/>
      <c r="D111" s="265"/>
      <c r="E111" s="265"/>
      <c r="F111" s="265"/>
      <c r="G111" s="265"/>
      <c r="H111" s="265"/>
    </row>
    <row r="112" spans="1:8" ht="15" customHeight="1">
      <c r="A112" s="1444" t="s">
        <v>5405</v>
      </c>
      <c r="B112" s="1442" t="s">
        <v>5406</v>
      </c>
      <c r="C112" s="265"/>
      <c r="D112" s="265"/>
      <c r="E112" s="265"/>
      <c r="F112" s="265"/>
      <c r="G112" s="265"/>
      <c r="H112" s="265"/>
    </row>
    <row r="113" spans="1:8" ht="15" customHeight="1">
      <c r="A113" s="1444" t="s">
        <v>5407</v>
      </c>
      <c r="B113" s="1442" t="s">
        <v>5408</v>
      </c>
      <c r="C113" s="265"/>
      <c r="D113" s="265"/>
      <c r="E113" s="265"/>
      <c r="F113" s="265"/>
      <c r="G113" s="265"/>
      <c r="H113" s="265"/>
    </row>
    <row r="114" spans="1:8" ht="13.5" customHeight="1">
      <c r="A114" s="1444" t="s">
        <v>5409</v>
      </c>
      <c r="B114" s="1442" t="s">
        <v>5410</v>
      </c>
      <c r="C114" s="265"/>
      <c r="D114" s="265"/>
      <c r="E114" s="265"/>
      <c r="F114" s="265"/>
      <c r="G114" s="265"/>
      <c r="H114" s="265"/>
    </row>
    <row r="115" spans="1:8" ht="15.75" customHeight="1">
      <c r="A115" s="1444" t="s">
        <v>5411</v>
      </c>
      <c r="B115" s="1442" t="s">
        <v>5412</v>
      </c>
      <c r="C115" s="265"/>
      <c r="D115" s="265"/>
      <c r="E115" s="265"/>
      <c r="F115" s="265"/>
      <c r="G115" s="265"/>
      <c r="H115" s="265"/>
    </row>
    <row r="116" spans="1:8" ht="15.75" customHeight="1">
      <c r="A116" s="1444" t="s">
        <v>5413</v>
      </c>
      <c r="B116" s="1442" t="s">
        <v>5414</v>
      </c>
      <c r="C116" s="265"/>
      <c r="D116" s="265"/>
      <c r="E116" s="265"/>
      <c r="F116" s="265"/>
      <c r="G116" s="265"/>
      <c r="H116" s="265"/>
    </row>
    <row r="117" spans="1:8" ht="13.5" customHeight="1">
      <c r="A117" s="1444" t="s">
        <v>5415</v>
      </c>
      <c r="B117" s="1443" t="s">
        <v>5416</v>
      </c>
      <c r="C117" s="265"/>
      <c r="D117" s="265"/>
      <c r="E117" s="265"/>
      <c r="F117" s="265"/>
      <c r="G117" s="265"/>
      <c r="H117" s="265"/>
    </row>
    <row r="118" spans="1:8" ht="15.75" customHeight="1">
      <c r="A118" s="1444" t="s">
        <v>5417</v>
      </c>
      <c r="B118" s="1442" t="s">
        <v>5418</v>
      </c>
      <c r="C118" s="265"/>
      <c r="D118" s="265"/>
      <c r="E118" s="265"/>
      <c r="F118" s="265"/>
      <c r="G118" s="265"/>
      <c r="H118" s="265"/>
    </row>
    <row r="119" spans="1:8" ht="13.5" customHeight="1">
      <c r="A119" s="1444" t="s">
        <v>5419</v>
      </c>
      <c r="B119" s="1443" t="s">
        <v>5420</v>
      </c>
      <c r="C119" s="265"/>
      <c r="D119" s="265"/>
      <c r="E119" s="265"/>
      <c r="F119" s="265"/>
      <c r="G119" s="265"/>
      <c r="H119" s="265"/>
    </row>
    <row r="120" spans="1:8" ht="14.25" customHeight="1">
      <c r="A120" s="1444" t="s">
        <v>5421</v>
      </c>
      <c r="B120" s="1442" t="s">
        <v>5422</v>
      </c>
      <c r="C120" s="265"/>
      <c r="D120" s="265"/>
      <c r="E120" s="265"/>
      <c r="F120" s="265"/>
      <c r="G120" s="265"/>
      <c r="H120" s="265"/>
    </row>
    <row r="121" spans="1:8" ht="17.25" customHeight="1">
      <c r="A121" s="1444" t="s">
        <v>5423</v>
      </c>
      <c r="B121" s="1442" t="s">
        <v>5424</v>
      </c>
      <c r="C121" s="265"/>
      <c r="D121" s="265"/>
      <c r="E121" s="265"/>
      <c r="F121" s="265"/>
      <c r="G121" s="265"/>
      <c r="H121" s="265"/>
    </row>
    <row r="122" spans="1:8" ht="14.25" customHeight="1">
      <c r="A122" s="1444" t="s">
        <v>5425</v>
      </c>
      <c r="B122" s="1442" t="s">
        <v>5426</v>
      </c>
      <c r="C122" s="265"/>
      <c r="D122" s="265"/>
      <c r="E122" s="265"/>
      <c r="F122" s="265"/>
      <c r="G122" s="265"/>
      <c r="H122" s="265"/>
    </row>
    <row r="123" spans="1:8" ht="13.5" customHeight="1">
      <c r="A123" s="1444" t="s">
        <v>5427</v>
      </c>
      <c r="B123" s="1442" t="s">
        <v>5428</v>
      </c>
      <c r="C123" s="265"/>
      <c r="D123" s="265"/>
      <c r="E123" s="265"/>
      <c r="F123" s="265"/>
      <c r="G123" s="265"/>
      <c r="H123" s="265"/>
    </row>
    <row r="124" spans="1:8" ht="14.25" customHeight="1">
      <c r="A124" s="1444" t="s">
        <v>5429</v>
      </c>
      <c r="B124" s="1442" t="s">
        <v>5430</v>
      </c>
      <c r="C124" s="265"/>
      <c r="D124" s="265"/>
      <c r="E124" s="265"/>
      <c r="F124" s="265"/>
      <c r="G124" s="265"/>
      <c r="H124" s="265"/>
    </row>
    <row r="125" spans="1:8" ht="12.75" customHeight="1">
      <c r="A125" s="1444" t="s">
        <v>5431</v>
      </c>
      <c r="B125" s="1442" t="s">
        <v>5432</v>
      </c>
      <c r="C125" s="265"/>
      <c r="D125" s="265"/>
      <c r="E125" s="265"/>
      <c r="F125" s="265"/>
      <c r="G125" s="265"/>
      <c r="H125" s="265"/>
    </row>
    <row r="126" spans="1:8" ht="15" customHeight="1">
      <c r="A126" s="1444" t="s">
        <v>5433</v>
      </c>
      <c r="B126" s="1442" t="s">
        <v>5434</v>
      </c>
      <c r="C126" s="265"/>
      <c r="D126" s="265"/>
      <c r="E126" s="265"/>
      <c r="F126" s="265"/>
      <c r="G126" s="265"/>
      <c r="H126" s="265"/>
    </row>
    <row r="127" spans="1:8" ht="14.25" customHeight="1">
      <c r="A127" s="1444" t="s">
        <v>5435</v>
      </c>
      <c r="B127" s="1442" t="s">
        <v>5436</v>
      </c>
      <c r="C127" s="265"/>
      <c r="D127" s="265"/>
      <c r="E127" s="265"/>
      <c r="F127" s="265"/>
      <c r="G127" s="265"/>
      <c r="H127" s="265"/>
    </row>
    <row r="128" spans="1:8" ht="15" customHeight="1">
      <c r="A128" s="1444" t="s">
        <v>5437</v>
      </c>
      <c r="B128" s="1442" t="s">
        <v>5438</v>
      </c>
      <c r="C128" s="265"/>
      <c r="D128" s="265"/>
      <c r="E128" s="265"/>
      <c r="F128" s="265"/>
      <c r="G128" s="265"/>
      <c r="H128" s="265"/>
    </row>
    <row r="129" spans="1:8" ht="15" customHeight="1">
      <c r="A129" s="1444" t="s">
        <v>5439</v>
      </c>
      <c r="B129" s="1442" t="s">
        <v>5440</v>
      </c>
      <c r="C129" s="265"/>
      <c r="D129" s="265"/>
      <c r="E129" s="265"/>
      <c r="F129" s="265"/>
      <c r="G129" s="265"/>
      <c r="H129" s="265"/>
    </row>
    <row r="130" spans="1:8" ht="14.25" customHeight="1">
      <c r="A130" s="1444" t="s">
        <v>5441</v>
      </c>
      <c r="B130" s="1442" t="s">
        <v>5442</v>
      </c>
      <c r="C130" s="265"/>
      <c r="D130" s="265"/>
      <c r="E130" s="265"/>
      <c r="F130" s="265"/>
      <c r="G130" s="265"/>
      <c r="H130" s="265"/>
    </row>
    <row r="131" spans="1:8" ht="15.75" customHeight="1">
      <c r="A131" s="1444" t="s">
        <v>5443</v>
      </c>
      <c r="B131" s="1442" t="s">
        <v>5444</v>
      </c>
      <c r="C131" s="265"/>
      <c r="D131" s="265"/>
      <c r="E131" s="265"/>
      <c r="F131" s="265"/>
      <c r="G131" s="265"/>
      <c r="H131" s="265"/>
    </row>
    <row r="132" spans="1:8" ht="13.5" customHeight="1">
      <c r="A132" s="1444" t="s">
        <v>5445</v>
      </c>
      <c r="B132" s="1442" t="s">
        <v>5446</v>
      </c>
      <c r="C132" s="265"/>
      <c r="D132" s="265"/>
      <c r="E132" s="265"/>
      <c r="F132" s="265"/>
      <c r="G132" s="265"/>
      <c r="H132" s="265"/>
    </row>
    <row r="133" spans="1:8" ht="14.25" customHeight="1">
      <c r="A133" s="1444" t="s">
        <v>5447</v>
      </c>
      <c r="B133" s="1442" t="s">
        <v>5448</v>
      </c>
      <c r="C133" s="265"/>
      <c r="D133" s="265"/>
      <c r="E133" s="265"/>
      <c r="F133" s="265"/>
      <c r="G133" s="265"/>
      <c r="H133" s="265"/>
    </row>
    <row r="134" spans="1:8" ht="15" customHeight="1">
      <c r="A134" s="1444" t="s">
        <v>5449</v>
      </c>
      <c r="B134" s="1442" t="s">
        <v>5450</v>
      </c>
      <c r="C134" s="265"/>
      <c r="D134" s="265"/>
      <c r="E134" s="265"/>
      <c r="F134" s="265"/>
      <c r="G134" s="265"/>
      <c r="H134" s="265"/>
    </row>
    <row r="135" spans="1:8" ht="14.25" customHeight="1">
      <c r="A135" s="1444" t="s">
        <v>5451</v>
      </c>
      <c r="B135" s="1442" t="s">
        <v>5452</v>
      </c>
      <c r="C135" s="265"/>
      <c r="D135" s="265"/>
      <c r="E135" s="265"/>
      <c r="F135" s="265"/>
      <c r="G135" s="265"/>
      <c r="H135" s="265"/>
    </row>
    <row r="136" spans="1:8" ht="13.5" customHeight="1">
      <c r="A136" s="1444" t="s">
        <v>5453</v>
      </c>
      <c r="B136" s="1442" t="s">
        <v>5454</v>
      </c>
      <c r="C136" s="265"/>
      <c r="D136" s="265"/>
      <c r="E136" s="265"/>
      <c r="F136" s="265"/>
      <c r="G136" s="265"/>
      <c r="H136" s="265"/>
    </row>
    <row r="137" spans="1:8" ht="15.75" customHeight="1">
      <c r="A137" s="1444" t="s">
        <v>5455</v>
      </c>
      <c r="B137" s="1442" t="s">
        <v>5456</v>
      </c>
      <c r="C137" s="265"/>
      <c r="D137" s="265"/>
      <c r="E137" s="265"/>
      <c r="F137" s="265"/>
      <c r="G137" s="265"/>
      <c r="H137" s="265"/>
    </row>
    <row r="138" spans="1:8" ht="16.5" customHeight="1">
      <c r="A138" s="1444" t="s">
        <v>5457</v>
      </c>
      <c r="B138" s="1442" t="s">
        <v>5458</v>
      </c>
      <c r="C138" s="265"/>
      <c r="D138" s="265"/>
      <c r="E138" s="265"/>
      <c r="F138" s="265"/>
      <c r="G138" s="265"/>
      <c r="H138" s="265"/>
    </row>
    <row r="139" spans="1:8" ht="15" customHeight="1">
      <c r="A139" s="1444" t="s">
        <v>5459</v>
      </c>
      <c r="B139" s="1442" t="s">
        <v>5460</v>
      </c>
      <c r="C139" s="265"/>
      <c r="D139" s="265"/>
      <c r="E139" s="265"/>
      <c r="F139" s="265"/>
      <c r="G139" s="265"/>
      <c r="H139" s="265"/>
    </row>
    <row r="140" spans="1:8" ht="15.75" customHeight="1">
      <c r="A140" s="1444" t="s">
        <v>5461</v>
      </c>
      <c r="B140" s="1442" t="s">
        <v>5462</v>
      </c>
      <c r="C140" s="265"/>
      <c r="D140" s="265"/>
      <c r="E140" s="265"/>
      <c r="F140" s="265"/>
      <c r="G140" s="265"/>
      <c r="H140" s="265"/>
    </row>
    <row r="141" spans="1:8" ht="17.25" customHeight="1">
      <c r="A141" s="1444" t="s">
        <v>5463</v>
      </c>
      <c r="B141" s="1442" t="s">
        <v>5464</v>
      </c>
      <c r="C141" s="265"/>
      <c r="D141" s="265"/>
      <c r="E141" s="265"/>
      <c r="F141" s="265"/>
      <c r="G141" s="265"/>
      <c r="H141" s="265"/>
    </row>
    <row r="142" spans="1:8" ht="13.5" customHeight="1">
      <c r="A142" s="1444" t="s">
        <v>5465</v>
      </c>
      <c r="B142" s="1442" t="s">
        <v>5466</v>
      </c>
      <c r="C142" s="265"/>
      <c r="D142" s="265"/>
      <c r="E142" s="265"/>
      <c r="F142" s="265"/>
      <c r="G142" s="265"/>
      <c r="H142" s="265"/>
    </row>
    <row r="143" spans="1:8" ht="15.75" customHeight="1">
      <c r="A143" s="1444" t="s">
        <v>5467</v>
      </c>
      <c r="B143" s="1442" t="s">
        <v>5468</v>
      </c>
      <c r="C143" s="265"/>
      <c r="D143" s="265"/>
      <c r="E143" s="265"/>
      <c r="F143" s="265"/>
      <c r="G143" s="265"/>
      <c r="H143" s="265"/>
    </row>
    <row r="144" spans="1:8" ht="15.75" customHeight="1">
      <c r="A144" s="1444" t="s">
        <v>5469</v>
      </c>
      <c r="B144" s="1442" t="s">
        <v>5470</v>
      </c>
      <c r="C144" s="265"/>
      <c r="D144" s="265"/>
      <c r="E144" s="265"/>
      <c r="F144" s="265"/>
      <c r="G144" s="265"/>
      <c r="H144" s="265"/>
    </row>
    <row r="145" spans="1:8" ht="15.75" customHeight="1">
      <c r="A145" s="1444" t="s">
        <v>5471</v>
      </c>
      <c r="B145" s="1442" t="s">
        <v>5472</v>
      </c>
      <c r="C145" s="265"/>
      <c r="D145" s="265"/>
      <c r="E145" s="265"/>
      <c r="F145" s="265"/>
      <c r="G145" s="265"/>
      <c r="H145" s="265"/>
    </row>
    <row r="146" spans="1:8" ht="14.25" customHeight="1">
      <c r="A146" s="1444" t="s">
        <v>5473</v>
      </c>
      <c r="B146" s="1442" t="s">
        <v>5474</v>
      </c>
      <c r="C146" s="265"/>
      <c r="D146" s="265"/>
      <c r="E146" s="265"/>
      <c r="F146" s="265"/>
      <c r="G146" s="265"/>
      <c r="H146" s="265"/>
    </row>
    <row r="147" spans="1:8" ht="14.25" customHeight="1">
      <c r="A147" s="1444" t="s">
        <v>5475</v>
      </c>
      <c r="B147" s="1442" t="s">
        <v>5476</v>
      </c>
      <c r="C147" s="265"/>
      <c r="D147" s="265"/>
      <c r="E147" s="265"/>
      <c r="F147" s="265"/>
      <c r="G147" s="265"/>
      <c r="H147" s="265"/>
    </row>
    <row r="148" spans="1:8" ht="23.25" customHeight="1">
      <c r="A148" s="1444" t="s">
        <v>5477</v>
      </c>
      <c r="B148" s="1442" t="s">
        <v>5478</v>
      </c>
      <c r="C148" s="265"/>
      <c r="D148" s="265"/>
      <c r="E148" s="265"/>
      <c r="F148" s="265"/>
      <c r="G148" s="265"/>
      <c r="H148" s="265"/>
    </row>
    <row r="149" spans="1:8" ht="12" customHeight="1">
      <c r="A149" s="1444" t="s">
        <v>5479</v>
      </c>
      <c r="B149" s="1442" t="s">
        <v>5480</v>
      </c>
      <c r="C149" s="265"/>
      <c r="D149" s="265"/>
      <c r="E149" s="265"/>
      <c r="F149" s="265"/>
      <c r="G149" s="265"/>
      <c r="H149" s="265"/>
    </row>
    <row r="150" spans="1:8" ht="17.25" customHeight="1">
      <c r="A150" s="1444" t="s">
        <v>5481</v>
      </c>
      <c r="B150" s="1442" t="s">
        <v>5482</v>
      </c>
      <c r="C150" s="265"/>
      <c r="D150" s="265"/>
      <c r="E150" s="265"/>
      <c r="F150" s="265"/>
      <c r="G150" s="265"/>
      <c r="H150" s="265"/>
    </row>
    <row r="151" spans="1:8" ht="25.5" customHeight="1">
      <c r="A151" s="1444" t="s">
        <v>5483</v>
      </c>
      <c r="B151" s="1442" t="s">
        <v>5484</v>
      </c>
      <c r="C151" s="265"/>
      <c r="D151" s="265"/>
      <c r="E151" s="265"/>
      <c r="F151" s="265"/>
      <c r="G151" s="265"/>
      <c r="H151" s="265"/>
    </row>
    <row r="152" spans="1:8" ht="12" customHeight="1">
      <c r="A152" s="1444" t="s">
        <v>5485</v>
      </c>
      <c r="B152" s="1442" t="s">
        <v>5486</v>
      </c>
      <c r="C152" s="265"/>
      <c r="D152" s="265"/>
      <c r="E152" s="265"/>
      <c r="F152" s="265"/>
      <c r="G152" s="265"/>
      <c r="H152" s="265"/>
    </row>
    <row r="153" spans="1:8" ht="13.5" customHeight="1">
      <c r="A153" s="1444" t="s">
        <v>5487</v>
      </c>
      <c r="B153" s="1442" t="s">
        <v>5488</v>
      </c>
      <c r="C153" s="265"/>
      <c r="D153" s="265"/>
      <c r="E153" s="265"/>
      <c r="F153" s="265"/>
      <c r="G153" s="265"/>
      <c r="H153" s="265"/>
    </row>
    <row r="154" spans="1:8" ht="12.75" customHeight="1">
      <c r="A154" s="1444" t="s">
        <v>5489</v>
      </c>
      <c r="B154" s="1442" t="s">
        <v>5490</v>
      </c>
      <c r="C154" s="265"/>
      <c r="D154" s="265"/>
      <c r="E154" s="265"/>
      <c r="F154" s="265"/>
      <c r="G154" s="265"/>
      <c r="H154" s="265"/>
    </row>
    <row r="155" spans="1:8" ht="11.25" customHeight="1">
      <c r="A155" s="1444" t="s">
        <v>5491</v>
      </c>
      <c r="B155" s="1442" t="s">
        <v>5492</v>
      </c>
      <c r="C155" s="265"/>
      <c r="D155" s="265"/>
      <c r="E155" s="265"/>
      <c r="F155" s="265"/>
      <c r="G155" s="265"/>
      <c r="H155" s="265"/>
    </row>
    <row r="156" spans="1:8" ht="12.75" customHeight="1">
      <c r="A156" s="1444" t="s">
        <v>5493</v>
      </c>
      <c r="B156" s="1442" t="s">
        <v>5494</v>
      </c>
      <c r="C156" s="265"/>
      <c r="D156" s="265"/>
      <c r="E156" s="265"/>
      <c r="F156" s="265"/>
      <c r="G156" s="265"/>
      <c r="H156" s="265"/>
    </row>
    <row r="157" spans="1:8" ht="15.75" customHeight="1">
      <c r="A157" s="1444" t="s">
        <v>5495</v>
      </c>
      <c r="B157" s="1442" t="s">
        <v>5496</v>
      </c>
      <c r="C157" s="265"/>
      <c r="D157" s="265"/>
      <c r="E157" s="265"/>
      <c r="F157" s="265"/>
      <c r="G157" s="265"/>
      <c r="H157" s="265"/>
    </row>
    <row r="158" spans="1:8" ht="13.5" customHeight="1">
      <c r="A158" s="1444" t="s">
        <v>5497</v>
      </c>
      <c r="B158" s="1443" t="s">
        <v>5498</v>
      </c>
      <c r="C158" s="265"/>
      <c r="D158" s="265"/>
      <c r="E158" s="265"/>
      <c r="F158" s="265"/>
      <c r="G158" s="265"/>
      <c r="H158" s="265"/>
    </row>
    <row r="159" spans="1:8" ht="12.75" customHeight="1">
      <c r="A159" s="1444" t="s">
        <v>5499</v>
      </c>
      <c r="B159" s="1442" t="s">
        <v>5500</v>
      </c>
      <c r="C159" s="265"/>
      <c r="D159" s="265"/>
      <c r="E159" s="265"/>
      <c r="F159" s="265"/>
      <c r="G159" s="265"/>
      <c r="H159" s="265"/>
    </row>
    <row r="160" spans="1:8" ht="15.75" customHeight="1">
      <c r="A160" s="1444" t="s">
        <v>5501</v>
      </c>
      <c r="B160" s="1442" t="s">
        <v>5502</v>
      </c>
      <c r="C160" s="265"/>
      <c r="D160" s="265"/>
      <c r="E160" s="265"/>
      <c r="F160" s="265"/>
      <c r="G160" s="265"/>
      <c r="H160" s="265"/>
    </row>
    <row r="161" spans="1:8" ht="14.25" customHeight="1">
      <c r="A161" s="1444" t="s">
        <v>5503</v>
      </c>
      <c r="B161" s="1443" t="s">
        <v>5504</v>
      </c>
      <c r="C161" s="265"/>
      <c r="D161" s="265"/>
      <c r="E161" s="265"/>
      <c r="F161" s="265"/>
      <c r="G161" s="265"/>
      <c r="H161" s="265"/>
    </row>
    <row r="162" spans="1:8" ht="13.5" customHeight="1">
      <c r="A162" s="1444" t="s">
        <v>5505</v>
      </c>
      <c r="B162" s="1442" t="s">
        <v>5506</v>
      </c>
      <c r="C162" s="265"/>
      <c r="D162" s="265"/>
      <c r="E162" s="265"/>
      <c r="F162" s="265"/>
      <c r="G162" s="265"/>
      <c r="H162" s="265"/>
    </row>
    <row r="163" spans="1:8" ht="11.25" customHeight="1">
      <c r="A163" s="1444" t="s">
        <v>5507</v>
      </c>
      <c r="B163" s="1442" t="s">
        <v>5508</v>
      </c>
      <c r="C163" s="265"/>
      <c r="D163" s="265"/>
      <c r="E163" s="265"/>
      <c r="F163" s="265"/>
      <c r="G163" s="265"/>
      <c r="H163" s="265"/>
    </row>
    <row r="164" spans="1:8" ht="14.25" customHeight="1">
      <c r="A164" s="1444" t="s">
        <v>5509</v>
      </c>
      <c r="B164" s="1443" t="s">
        <v>5510</v>
      </c>
      <c r="C164" s="265"/>
      <c r="D164" s="265"/>
      <c r="E164" s="265"/>
      <c r="F164" s="265"/>
      <c r="G164" s="265"/>
      <c r="H164" s="265"/>
    </row>
    <row r="165" spans="1:8" ht="14.25" customHeight="1">
      <c r="A165" s="1444" t="s">
        <v>5511</v>
      </c>
      <c r="B165" s="1442" t="s">
        <v>5512</v>
      </c>
      <c r="C165" s="265"/>
      <c r="D165" s="265"/>
      <c r="E165" s="265"/>
      <c r="F165" s="265"/>
      <c r="G165" s="265"/>
      <c r="H165" s="265"/>
    </row>
    <row r="166" spans="1:8" ht="12.75" customHeight="1">
      <c r="A166" s="1444" t="s">
        <v>5513</v>
      </c>
      <c r="B166" s="1442" t="s">
        <v>5514</v>
      </c>
      <c r="C166" s="265"/>
      <c r="D166" s="265"/>
      <c r="E166" s="265"/>
      <c r="F166" s="265"/>
      <c r="G166" s="265"/>
      <c r="H166" s="265"/>
    </row>
    <row r="167" spans="1:8" ht="15.75" customHeight="1">
      <c r="A167" s="1444" t="s">
        <v>5515</v>
      </c>
      <c r="B167" s="1442" t="s">
        <v>5516</v>
      </c>
      <c r="C167" s="265"/>
      <c r="D167" s="265"/>
      <c r="E167" s="265"/>
      <c r="F167" s="265"/>
      <c r="G167" s="265"/>
      <c r="H167" s="265"/>
    </row>
    <row r="168" spans="1:8" ht="14.25" customHeight="1">
      <c r="A168" s="1444" t="s">
        <v>5517</v>
      </c>
      <c r="B168" s="1442" t="s">
        <v>5518</v>
      </c>
      <c r="C168" s="265"/>
      <c r="D168" s="265"/>
      <c r="E168" s="265"/>
      <c r="F168" s="265"/>
      <c r="G168" s="265"/>
      <c r="H168" s="265"/>
    </row>
    <row r="169" spans="1:8" ht="13.5" customHeight="1">
      <c r="A169" s="1444" t="s">
        <v>5519</v>
      </c>
      <c r="B169" s="1442" t="s">
        <v>5520</v>
      </c>
      <c r="C169" s="265"/>
      <c r="D169" s="265"/>
      <c r="E169" s="265"/>
      <c r="F169" s="265"/>
      <c r="G169" s="265"/>
      <c r="H169" s="265"/>
    </row>
    <row r="170" spans="1:8" ht="12" customHeight="1">
      <c r="A170" s="1444" t="s">
        <v>5521</v>
      </c>
      <c r="B170" s="1442" t="s">
        <v>5522</v>
      </c>
      <c r="C170" s="265"/>
      <c r="D170" s="265"/>
      <c r="E170" s="265"/>
      <c r="F170" s="265"/>
      <c r="G170" s="265"/>
      <c r="H170" s="265"/>
    </row>
    <row r="171" spans="1:8" ht="15.75" customHeight="1">
      <c r="A171" s="1444" t="s">
        <v>5523</v>
      </c>
      <c r="B171" s="1442" t="s">
        <v>5524</v>
      </c>
      <c r="C171" s="265"/>
      <c r="D171" s="265"/>
      <c r="E171" s="265"/>
      <c r="F171" s="265"/>
      <c r="G171" s="265"/>
      <c r="H171" s="265"/>
    </row>
    <row r="172" spans="1:8" ht="14.25" customHeight="1">
      <c r="A172" s="1444" t="s">
        <v>5525</v>
      </c>
      <c r="B172" s="1442" t="s">
        <v>5526</v>
      </c>
      <c r="C172" s="265"/>
      <c r="D172" s="265"/>
      <c r="E172" s="265"/>
      <c r="F172" s="265"/>
      <c r="G172" s="265"/>
      <c r="H172" s="265"/>
    </row>
    <row r="173" spans="1:8" ht="12.75" customHeight="1">
      <c r="A173" s="1444" t="s">
        <v>5527</v>
      </c>
      <c r="B173" s="1442" t="s">
        <v>5528</v>
      </c>
      <c r="C173" s="265"/>
      <c r="D173" s="265"/>
      <c r="E173" s="265"/>
      <c r="F173" s="265"/>
      <c r="G173" s="265"/>
      <c r="H173" s="265"/>
    </row>
    <row r="174" spans="1:8" ht="12.75" customHeight="1">
      <c r="A174" s="1444" t="s">
        <v>5529</v>
      </c>
      <c r="B174" s="1442" t="s">
        <v>5530</v>
      </c>
      <c r="C174" s="265"/>
      <c r="D174" s="265"/>
      <c r="E174" s="265"/>
      <c r="F174" s="265"/>
      <c r="G174" s="265"/>
      <c r="H174" s="265"/>
    </row>
    <row r="175" spans="1:8" ht="12" customHeight="1">
      <c r="A175" s="1444" t="s">
        <v>5531</v>
      </c>
      <c r="B175" s="1442" t="s">
        <v>5532</v>
      </c>
      <c r="C175" s="265"/>
      <c r="D175" s="265"/>
      <c r="E175" s="265"/>
      <c r="F175" s="265"/>
      <c r="G175" s="265"/>
      <c r="H175" s="265"/>
    </row>
    <row r="176" spans="1:8" ht="15" customHeight="1">
      <c r="A176" s="1444" t="s">
        <v>5533</v>
      </c>
      <c r="B176" s="1442" t="s">
        <v>5534</v>
      </c>
      <c r="C176" s="265"/>
      <c r="D176" s="265"/>
      <c r="E176" s="265"/>
      <c r="F176" s="265"/>
      <c r="G176" s="265"/>
      <c r="H176" s="265"/>
    </row>
    <row r="177" spans="1:8" ht="13.5" customHeight="1">
      <c r="A177" s="1444" t="s">
        <v>5535</v>
      </c>
      <c r="B177" s="1442" t="s">
        <v>5536</v>
      </c>
      <c r="C177" s="265"/>
      <c r="D177" s="265"/>
      <c r="E177" s="265"/>
      <c r="F177" s="265"/>
      <c r="G177" s="265"/>
      <c r="H177" s="265"/>
    </row>
    <row r="178" spans="1:8" ht="14.25" customHeight="1">
      <c r="A178" s="1444" t="s">
        <v>5537</v>
      </c>
      <c r="B178" s="1442" t="s">
        <v>5538</v>
      </c>
      <c r="C178" s="265"/>
      <c r="D178" s="265"/>
      <c r="E178" s="265"/>
      <c r="F178" s="265"/>
      <c r="G178" s="265"/>
      <c r="H178" s="265"/>
    </row>
    <row r="179" spans="1:8" ht="12" customHeight="1">
      <c r="A179" s="1444" t="s">
        <v>5539</v>
      </c>
      <c r="B179" s="1442" t="s">
        <v>5540</v>
      </c>
      <c r="C179" s="265"/>
      <c r="D179" s="265"/>
      <c r="E179" s="265"/>
      <c r="F179" s="265"/>
      <c r="G179" s="265"/>
      <c r="H179" s="265"/>
    </row>
    <row r="180" spans="1:8" ht="11.25" customHeight="1">
      <c r="A180" s="1444" t="s">
        <v>5541</v>
      </c>
      <c r="B180" s="1442" t="s">
        <v>5542</v>
      </c>
      <c r="C180" s="265"/>
      <c r="D180" s="265"/>
      <c r="E180" s="265"/>
      <c r="F180" s="265"/>
      <c r="G180" s="265"/>
      <c r="H180" s="265"/>
    </row>
    <row r="181" spans="1:8" ht="9.75" customHeight="1">
      <c r="A181" s="1444" t="s">
        <v>5543</v>
      </c>
      <c r="B181" s="1442" t="s">
        <v>5544</v>
      </c>
      <c r="C181" s="265"/>
      <c r="D181" s="265"/>
      <c r="E181" s="265"/>
      <c r="F181" s="265"/>
      <c r="G181" s="265"/>
      <c r="H181" s="265"/>
    </row>
    <row r="182" spans="1:8" ht="12.75" customHeight="1">
      <c r="A182" s="1444" t="s">
        <v>5545</v>
      </c>
      <c r="B182" s="1442" t="s">
        <v>5546</v>
      </c>
      <c r="C182" s="265"/>
      <c r="D182" s="265"/>
      <c r="E182" s="265"/>
      <c r="F182" s="265"/>
      <c r="G182" s="265"/>
      <c r="H182" s="265"/>
    </row>
    <row r="183" spans="1:8" ht="14.25" customHeight="1">
      <c r="A183" s="1444" t="s">
        <v>5547</v>
      </c>
      <c r="B183" s="1442" t="s">
        <v>5548</v>
      </c>
      <c r="C183" s="265"/>
      <c r="D183" s="265"/>
      <c r="E183" s="265"/>
      <c r="F183" s="265"/>
      <c r="G183" s="265"/>
      <c r="H183" s="265"/>
    </row>
    <row r="184" spans="1:8" ht="25.5" customHeight="1">
      <c r="A184" s="1444" t="s">
        <v>5549</v>
      </c>
      <c r="B184" s="1442" t="s">
        <v>5550</v>
      </c>
      <c r="C184" s="265"/>
      <c r="D184" s="265"/>
      <c r="E184" s="265"/>
      <c r="F184" s="265"/>
      <c r="G184" s="265"/>
      <c r="H184" s="265"/>
    </row>
    <row r="185" spans="1:8" ht="15.75" customHeight="1">
      <c r="A185" s="1444" t="s">
        <v>5551</v>
      </c>
      <c r="B185" s="1442" t="s">
        <v>5552</v>
      </c>
      <c r="C185" s="265"/>
      <c r="D185" s="265"/>
      <c r="E185" s="265"/>
      <c r="F185" s="265"/>
      <c r="G185" s="265"/>
      <c r="H185" s="265"/>
    </row>
    <row r="186" spans="1:8" ht="25.5" customHeight="1">
      <c r="A186" s="1444" t="s">
        <v>5553</v>
      </c>
      <c r="B186" s="1442" t="s">
        <v>5554</v>
      </c>
      <c r="C186" s="265"/>
      <c r="D186" s="265"/>
      <c r="E186" s="265"/>
      <c r="F186" s="265"/>
      <c r="G186" s="265"/>
      <c r="H186" s="265"/>
    </row>
    <row r="187" spans="1:8" ht="13.5" customHeight="1">
      <c r="A187" s="1446">
        <v>310001</v>
      </c>
      <c r="B187" s="1442" t="s">
        <v>5555</v>
      </c>
      <c r="C187" s="265"/>
      <c r="D187" s="265"/>
      <c r="E187" s="265"/>
      <c r="F187" s="265"/>
      <c r="G187" s="265"/>
      <c r="H187" s="265"/>
    </row>
    <row r="188" spans="1:8" ht="14.25" customHeight="1">
      <c r="A188" s="1446">
        <v>310015</v>
      </c>
      <c r="B188" s="1442" t="s">
        <v>5556</v>
      </c>
      <c r="C188" s="265"/>
      <c r="D188" s="265"/>
      <c r="E188" s="265"/>
      <c r="F188" s="265"/>
      <c r="G188" s="265"/>
      <c r="H188" s="265"/>
    </row>
    <row r="189" spans="1:8" ht="15" customHeight="1">
      <c r="A189" s="1446">
        <v>310016</v>
      </c>
      <c r="B189" s="1442" t="s">
        <v>5557</v>
      </c>
      <c r="C189" s="265"/>
      <c r="D189" s="265"/>
      <c r="E189" s="265"/>
      <c r="F189" s="265"/>
      <c r="G189" s="265"/>
      <c r="H189" s="265"/>
    </row>
    <row r="190" spans="1:8" ht="12" customHeight="1">
      <c r="A190" s="1444" t="s">
        <v>5558</v>
      </c>
      <c r="B190" s="1442" t="s">
        <v>5559</v>
      </c>
      <c r="C190" s="265"/>
      <c r="D190" s="265"/>
      <c r="E190" s="265"/>
      <c r="F190" s="265"/>
      <c r="G190" s="265"/>
      <c r="H190" s="265"/>
    </row>
    <row r="191" spans="1:8" ht="25.5" customHeight="1">
      <c r="A191" s="1444" t="s">
        <v>5560</v>
      </c>
      <c r="B191" s="1442" t="s">
        <v>5561</v>
      </c>
      <c r="C191" s="265"/>
      <c r="D191" s="265"/>
      <c r="E191" s="265"/>
      <c r="F191" s="265"/>
      <c r="G191" s="265"/>
      <c r="H191" s="265"/>
    </row>
    <row r="192" spans="1:8" ht="25.5" customHeight="1">
      <c r="A192" s="1444" t="s">
        <v>5562</v>
      </c>
      <c r="B192" s="1442" t="s">
        <v>5563</v>
      </c>
      <c r="C192" s="265"/>
      <c r="D192" s="265"/>
      <c r="E192" s="265"/>
      <c r="F192" s="265"/>
      <c r="G192" s="265"/>
      <c r="H192" s="265"/>
    </row>
    <row r="193" spans="1:8" ht="14.25" customHeight="1">
      <c r="A193" s="1444" t="s">
        <v>5564</v>
      </c>
      <c r="B193" s="1442" t="s">
        <v>5565</v>
      </c>
      <c r="C193" s="265"/>
      <c r="D193" s="265"/>
      <c r="E193" s="265"/>
      <c r="F193" s="265"/>
      <c r="G193" s="265"/>
      <c r="H193" s="265"/>
    </row>
    <row r="194" spans="1:8" ht="14.25" customHeight="1">
      <c r="A194" s="1444" t="s">
        <v>5566</v>
      </c>
      <c r="B194" s="1442" t="s">
        <v>5567</v>
      </c>
      <c r="C194" s="265"/>
      <c r="D194" s="265"/>
      <c r="E194" s="265"/>
      <c r="F194" s="265"/>
      <c r="G194" s="265"/>
      <c r="H194" s="265"/>
    </row>
    <row r="195" spans="1:8" ht="15.75" customHeight="1">
      <c r="A195" s="1444" t="s">
        <v>5568</v>
      </c>
      <c r="B195" s="1442" t="s">
        <v>5569</v>
      </c>
      <c r="C195" s="265"/>
      <c r="D195" s="265"/>
      <c r="E195" s="265"/>
      <c r="F195" s="265"/>
      <c r="G195" s="265"/>
      <c r="H195" s="265"/>
    </row>
    <row r="196" spans="1:8" ht="16.5" customHeight="1">
      <c r="A196" s="1444" t="s">
        <v>5570</v>
      </c>
      <c r="B196" s="1442" t="s">
        <v>5571</v>
      </c>
      <c r="C196" s="265"/>
      <c r="D196" s="265"/>
      <c r="E196" s="265"/>
      <c r="F196" s="265"/>
      <c r="G196" s="265"/>
      <c r="H196" s="265"/>
    </row>
    <row r="197" spans="1:8" ht="12.75" customHeight="1">
      <c r="A197" s="1444" t="s">
        <v>5572</v>
      </c>
      <c r="B197" s="1443" t="s">
        <v>5573</v>
      </c>
      <c r="C197" s="265"/>
      <c r="D197" s="265"/>
      <c r="E197" s="265"/>
      <c r="F197" s="265"/>
      <c r="G197" s="265"/>
      <c r="H197" s="265"/>
    </row>
    <row r="198" spans="1:8" ht="14.25" customHeight="1">
      <c r="A198" s="1444" t="s">
        <v>5574</v>
      </c>
      <c r="B198" s="1442" t="s">
        <v>5575</v>
      </c>
      <c r="C198" s="265"/>
      <c r="D198" s="265"/>
      <c r="E198" s="265"/>
      <c r="F198" s="265"/>
      <c r="G198" s="265"/>
      <c r="H198" s="265"/>
    </row>
    <row r="199" spans="1:8" ht="14.25" customHeight="1">
      <c r="A199" s="1444" t="s">
        <v>5576</v>
      </c>
      <c r="B199" s="1442" t="s">
        <v>5577</v>
      </c>
      <c r="C199" s="265"/>
      <c r="D199" s="265"/>
      <c r="E199" s="265"/>
      <c r="F199" s="265"/>
      <c r="G199" s="265"/>
      <c r="H199" s="265"/>
    </row>
    <row r="200" spans="1:8" ht="12" customHeight="1">
      <c r="A200" s="1444" t="s">
        <v>5578</v>
      </c>
      <c r="B200" s="1442" t="s">
        <v>5579</v>
      </c>
      <c r="C200" s="265"/>
      <c r="D200" s="265"/>
      <c r="E200" s="265"/>
      <c r="F200" s="265"/>
      <c r="G200" s="265"/>
      <c r="H200" s="265"/>
    </row>
    <row r="201" spans="1:8" ht="15" customHeight="1">
      <c r="A201" s="1444" t="s">
        <v>5580</v>
      </c>
      <c r="B201" s="1442" t="s">
        <v>5581</v>
      </c>
      <c r="C201" s="265"/>
      <c r="D201" s="265"/>
      <c r="E201" s="265"/>
      <c r="F201" s="265"/>
      <c r="G201" s="265"/>
      <c r="H201" s="265"/>
    </row>
    <row r="202" spans="1:8" ht="15.75" customHeight="1">
      <c r="A202" s="1444" t="s">
        <v>5582</v>
      </c>
      <c r="B202" s="1442" t="s">
        <v>5583</v>
      </c>
      <c r="C202" s="265"/>
      <c r="D202" s="265"/>
      <c r="E202" s="265"/>
      <c r="F202" s="265"/>
      <c r="G202" s="265"/>
      <c r="H202" s="265"/>
    </row>
    <row r="203" spans="1:8" ht="14.25" customHeight="1">
      <c r="A203" s="1444" t="s">
        <v>5584</v>
      </c>
      <c r="B203" s="1442" t="s">
        <v>5585</v>
      </c>
      <c r="C203" s="265"/>
      <c r="D203" s="265"/>
      <c r="E203" s="265"/>
      <c r="F203" s="265"/>
      <c r="G203" s="265"/>
      <c r="H203" s="265"/>
    </row>
    <row r="204" spans="1:8" ht="12" customHeight="1">
      <c r="A204" s="1444" t="s">
        <v>5586</v>
      </c>
      <c r="B204" s="1442" t="s">
        <v>5587</v>
      </c>
      <c r="C204" s="265"/>
      <c r="D204" s="265"/>
      <c r="E204" s="265"/>
      <c r="F204" s="265"/>
      <c r="G204" s="265"/>
      <c r="H204" s="265"/>
    </row>
    <row r="205" spans="1:8" ht="14.25" customHeight="1">
      <c r="A205" s="1444" t="s">
        <v>5588</v>
      </c>
      <c r="B205" s="1442" t="s">
        <v>5589</v>
      </c>
      <c r="C205" s="265"/>
      <c r="D205" s="265"/>
      <c r="E205" s="265"/>
      <c r="F205" s="265"/>
      <c r="G205" s="265"/>
      <c r="H205" s="265"/>
    </row>
    <row r="206" spans="1:8" ht="13.5" customHeight="1">
      <c r="A206" s="1444" t="s">
        <v>5590</v>
      </c>
      <c r="B206" s="1442" t="s">
        <v>5591</v>
      </c>
      <c r="C206" s="265"/>
      <c r="D206" s="265"/>
      <c r="E206" s="265"/>
      <c r="F206" s="265"/>
      <c r="G206" s="265"/>
      <c r="H206" s="265"/>
    </row>
    <row r="207" spans="1:8" ht="12" customHeight="1">
      <c r="A207" s="1444" t="s">
        <v>5592</v>
      </c>
      <c r="B207" s="1442" t="s">
        <v>5593</v>
      </c>
      <c r="C207" s="265"/>
      <c r="D207" s="265"/>
      <c r="E207" s="265"/>
      <c r="F207" s="265"/>
      <c r="G207" s="265"/>
      <c r="H207" s="265"/>
    </row>
    <row r="208" spans="1:8" ht="13.5" customHeight="1">
      <c r="A208" s="1444" t="s">
        <v>5594</v>
      </c>
      <c r="B208" s="1442" t="s">
        <v>5595</v>
      </c>
      <c r="C208" s="265"/>
      <c r="D208" s="265"/>
      <c r="E208" s="265"/>
      <c r="F208" s="265"/>
      <c r="G208" s="265"/>
      <c r="H208" s="265"/>
    </row>
    <row r="209" spans="1:8" ht="12.75" customHeight="1">
      <c r="A209" s="1444" t="s">
        <v>5596</v>
      </c>
      <c r="B209" s="1442" t="s">
        <v>5597</v>
      </c>
      <c r="C209" s="265"/>
      <c r="D209" s="265"/>
      <c r="E209" s="265"/>
      <c r="F209" s="265"/>
      <c r="G209" s="265"/>
      <c r="H209" s="265"/>
    </row>
    <row r="210" spans="1:8" ht="11.25" customHeight="1">
      <c r="A210" s="1444" t="s">
        <v>5598</v>
      </c>
      <c r="B210" s="1442" t="s">
        <v>5599</v>
      </c>
      <c r="C210" s="265"/>
      <c r="D210" s="265"/>
      <c r="E210" s="265"/>
      <c r="F210" s="265"/>
      <c r="G210" s="265"/>
      <c r="H210" s="265"/>
    </row>
    <row r="211" spans="1:8" ht="15" customHeight="1">
      <c r="A211" s="1444" t="s">
        <v>5600</v>
      </c>
      <c r="B211" s="1442" t="s">
        <v>5601</v>
      </c>
      <c r="C211" s="265"/>
      <c r="D211" s="265"/>
      <c r="E211" s="265"/>
      <c r="F211" s="265"/>
      <c r="G211" s="265"/>
      <c r="H211" s="265"/>
    </row>
    <row r="212" spans="1:8">
      <c r="A212" s="1444" t="s">
        <v>5602</v>
      </c>
      <c r="B212" s="1442" t="s">
        <v>5603</v>
      </c>
      <c r="C212" s="265"/>
      <c r="D212" s="265"/>
      <c r="E212" s="265"/>
      <c r="F212" s="265"/>
      <c r="G212" s="265"/>
      <c r="H212" s="265"/>
    </row>
    <row r="213" spans="1:8" ht="12.75" customHeight="1">
      <c r="A213" s="1444" t="s">
        <v>5604</v>
      </c>
      <c r="B213" s="1442" t="s">
        <v>5605</v>
      </c>
      <c r="C213" s="265"/>
      <c r="D213" s="265"/>
      <c r="E213" s="265"/>
      <c r="F213" s="265"/>
      <c r="G213" s="265"/>
      <c r="H213" s="265"/>
    </row>
    <row r="214" spans="1:8" ht="13.5" customHeight="1">
      <c r="A214" s="1444" t="s">
        <v>5606</v>
      </c>
      <c r="B214" s="1443" t="s">
        <v>5607</v>
      </c>
      <c r="C214" s="265"/>
      <c r="D214" s="265"/>
      <c r="E214" s="265"/>
      <c r="F214" s="265"/>
      <c r="G214" s="265"/>
      <c r="H214" s="265"/>
    </row>
    <row r="215" spans="1:8">
      <c r="A215" s="1444" t="s">
        <v>5608</v>
      </c>
      <c r="B215" s="1442" t="s">
        <v>5609</v>
      </c>
      <c r="C215" s="265"/>
      <c r="D215" s="265"/>
      <c r="E215" s="265"/>
      <c r="F215" s="265"/>
      <c r="G215" s="265"/>
      <c r="H215" s="265"/>
    </row>
    <row r="216" spans="1:8" ht="12.75" customHeight="1">
      <c r="A216" s="1444" t="s">
        <v>5610</v>
      </c>
      <c r="B216" s="1442" t="s">
        <v>5611</v>
      </c>
      <c r="C216" s="265"/>
      <c r="D216" s="265"/>
      <c r="E216" s="265"/>
      <c r="F216" s="265"/>
      <c r="G216" s="265"/>
      <c r="H216" s="265"/>
    </row>
    <row r="217" spans="1:8" ht="16.5" customHeight="1">
      <c r="A217" s="1446">
        <v>320811</v>
      </c>
      <c r="B217" s="1442" t="s">
        <v>5612</v>
      </c>
      <c r="C217" s="265"/>
      <c r="D217" s="265"/>
      <c r="E217" s="265"/>
      <c r="F217" s="265"/>
      <c r="G217" s="265"/>
      <c r="H217" s="265"/>
    </row>
    <row r="218" spans="1:8" ht="14.25" customHeight="1">
      <c r="A218" s="1444" t="s">
        <v>5613</v>
      </c>
      <c r="B218" s="1442" t="s">
        <v>5614</v>
      </c>
      <c r="C218" s="265"/>
      <c r="D218" s="265"/>
      <c r="E218" s="265"/>
      <c r="F218" s="265"/>
      <c r="G218" s="265"/>
      <c r="H218" s="265"/>
    </row>
    <row r="219" spans="1:8" ht="13.5" customHeight="1">
      <c r="A219" s="1444" t="s">
        <v>5615</v>
      </c>
      <c r="B219" s="1442" t="s">
        <v>5616</v>
      </c>
      <c r="C219" s="265"/>
      <c r="D219" s="265"/>
      <c r="E219" s="265"/>
      <c r="F219" s="265"/>
      <c r="G219" s="265"/>
      <c r="H219" s="265"/>
    </row>
    <row r="220" spans="1:8" ht="14.25" customHeight="1">
      <c r="A220" s="1444" t="s">
        <v>5617</v>
      </c>
      <c r="B220" s="1442" t="s">
        <v>5618</v>
      </c>
      <c r="C220" s="265"/>
      <c r="D220" s="265"/>
      <c r="E220" s="265"/>
      <c r="F220" s="265"/>
      <c r="G220" s="265"/>
      <c r="H220" s="265"/>
    </row>
    <row r="221" spans="1:8" ht="15" customHeight="1">
      <c r="A221" s="1445">
        <v>3312</v>
      </c>
      <c r="B221" s="1443" t="s">
        <v>5619</v>
      </c>
      <c r="C221" s="265"/>
      <c r="D221" s="265"/>
      <c r="E221" s="265"/>
      <c r="F221" s="265"/>
      <c r="G221" s="265"/>
      <c r="H221" s="265"/>
    </row>
    <row r="222" spans="1:8" ht="14.25" customHeight="1">
      <c r="A222" s="1446">
        <v>340231</v>
      </c>
      <c r="B222" s="1442" t="s">
        <v>5620</v>
      </c>
      <c r="C222" s="265"/>
      <c r="D222" s="265"/>
      <c r="E222" s="265"/>
      <c r="F222" s="265"/>
      <c r="G222" s="265"/>
      <c r="H222" s="265"/>
    </row>
    <row r="223" spans="1:8" ht="15.75" customHeight="1">
      <c r="A223" s="1444" t="s">
        <v>5621</v>
      </c>
      <c r="B223" s="1442" t="s">
        <v>5622</v>
      </c>
      <c r="C223" s="265"/>
      <c r="D223" s="265"/>
      <c r="E223" s="265"/>
      <c r="F223" s="265"/>
      <c r="G223" s="265"/>
      <c r="H223" s="265"/>
    </row>
    <row r="224" spans="1:8" ht="24" customHeight="1">
      <c r="A224" s="1444" t="s">
        <v>5623</v>
      </c>
      <c r="B224" s="1442" t="s">
        <v>5624</v>
      </c>
      <c r="C224" s="265"/>
      <c r="D224" s="265"/>
      <c r="E224" s="265"/>
      <c r="F224" s="265"/>
      <c r="G224" s="265"/>
      <c r="H224" s="265"/>
    </row>
    <row r="225" spans="1:8" ht="13.5" customHeight="1">
      <c r="A225" s="1444" t="s">
        <v>5625</v>
      </c>
      <c r="B225" s="1442" t="s">
        <v>5626</v>
      </c>
      <c r="C225" s="265"/>
      <c r="D225" s="265"/>
      <c r="E225" s="265"/>
      <c r="F225" s="265"/>
      <c r="G225" s="265"/>
      <c r="H225" s="265"/>
    </row>
    <row r="226" spans="1:8" ht="14.25" customHeight="1">
      <c r="A226" s="1444" t="s">
        <v>5627</v>
      </c>
      <c r="B226" s="1442" t="s">
        <v>5628</v>
      </c>
      <c r="C226" s="265"/>
      <c r="D226" s="265"/>
      <c r="E226" s="265"/>
      <c r="F226" s="265"/>
      <c r="G226" s="265"/>
      <c r="H226" s="265"/>
    </row>
    <row r="227" spans="1:8" ht="12" customHeight="1">
      <c r="A227" s="1444" t="s">
        <v>5629</v>
      </c>
      <c r="B227" s="1442" t="s">
        <v>5630</v>
      </c>
      <c r="C227" s="265"/>
      <c r="D227" s="265"/>
      <c r="E227" s="265"/>
      <c r="F227" s="265"/>
      <c r="G227" s="265"/>
      <c r="H227" s="265"/>
    </row>
    <row r="228" spans="1:8" ht="14.25" customHeight="1">
      <c r="A228" s="1444" t="s">
        <v>5631</v>
      </c>
      <c r="B228" s="1442" t="s">
        <v>5632</v>
      </c>
      <c r="C228" s="265"/>
      <c r="D228" s="265"/>
      <c r="E228" s="265"/>
      <c r="F228" s="265"/>
      <c r="G228" s="265"/>
      <c r="H228" s="265"/>
    </row>
    <row r="229" spans="1:8" ht="13.5" customHeight="1">
      <c r="A229" s="1444" t="s">
        <v>5633</v>
      </c>
      <c r="B229" s="1442" t="s">
        <v>5634</v>
      </c>
      <c r="C229" s="265"/>
      <c r="D229" s="265"/>
      <c r="E229" s="265"/>
      <c r="F229" s="265"/>
      <c r="G229" s="265"/>
      <c r="H229" s="265"/>
    </row>
    <row r="230" spans="1:8" ht="15.75" customHeight="1">
      <c r="A230" s="1444" t="s">
        <v>5635</v>
      </c>
      <c r="B230" s="1442" t="s">
        <v>5636</v>
      </c>
      <c r="C230" s="265"/>
      <c r="D230" s="265"/>
      <c r="E230" s="265"/>
      <c r="F230" s="265"/>
      <c r="G230" s="265"/>
      <c r="H230" s="265"/>
    </row>
    <row r="231" spans="1:8" ht="13.5" customHeight="1">
      <c r="A231" s="1444" t="s">
        <v>5637</v>
      </c>
      <c r="B231" s="1442" t="s">
        <v>5638</v>
      </c>
      <c r="C231" s="265"/>
      <c r="D231" s="265"/>
      <c r="E231" s="265"/>
      <c r="F231" s="265"/>
      <c r="G231" s="265"/>
      <c r="H231" s="265"/>
    </row>
    <row r="232" spans="1:8" ht="15" customHeight="1">
      <c r="A232" s="1444" t="s">
        <v>5639</v>
      </c>
      <c r="B232" s="1442" t="s">
        <v>5640</v>
      </c>
      <c r="C232" s="265"/>
      <c r="D232" s="265"/>
      <c r="E232" s="265"/>
      <c r="F232" s="265"/>
      <c r="G232" s="265"/>
      <c r="H232" s="265"/>
    </row>
    <row r="233" spans="1:8" ht="12.75" customHeight="1">
      <c r="A233" s="1444" t="s">
        <v>5641</v>
      </c>
      <c r="B233" s="1442" t="s">
        <v>5642</v>
      </c>
      <c r="C233" s="265"/>
      <c r="D233" s="265"/>
      <c r="E233" s="265"/>
      <c r="F233" s="265"/>
      <c r="G233" s="265"/>
      <c r="H233" s="265"/>
    </row>
    <row r="234" spans="1:8" ht="12.75" customHeight="1">
      <c r="A234" s="1444" t="s">
        <v>5643</v>
      </c>
      <c r="B234" s="1442" t="s">
        <v>5644</v>
      </c>
      <c r="C234" s="265"/>
      <c r="D234" s="265"/>
      <c r="E234" s="265"/>
      <c r="F234" s="265"/>
      <c r="G234" s="265"/>
      <c r="H234" s="265"/>
    </row>
    <row r="235" spans="1:8" ht="15" customHeight="1">
      <c r="A235" s="1444" t="s">
        <v>5645</v>
      </c>
      <c r="B235" s="1442" t="s">
        <v>5646</v>
      </c>
      <c r="C235" s="265"/>
      <c r="D235" s="265"/>
      <c r="E235" s="265"/>
      <c r="F235" s="265"/>
      <c r="G235" s="265"/>
      <c r="H235" s="265"/>
    </row>
    <row r="236" spans="1:8" ht="14.25" customHeight="1">
      <c r="A236" s="1444" t="s">
        <v>5647</v>
      </c>
      <c r="B236" s="1442" t="s">
        <v>5648</v>
      </c>
      <c r="C236" s="265"/>
      <c r="D236" s="265"/>
      <c r="E236" s="265"/>
      <c r="F236" s="265"/>
      <c r="G236" s="265"/>
      <c r="H236" s="265"/>
    </row>
    <row r="237" spans="1:8" ht="17.25" customHeight="1">
      <c r="A237" s="1444" t="s">
        <v>5649</v>
      </c>
      <c r="B237" s="1442" t="s">
        <v>5650</v>
      </c>
      <c r="C237" s="265"/>
      <c r="D237" s="265"/>
      <c r="E237" s="265"/>
      <c r="F237" s="265"/>
      <c r="G237" s="265"/>
      <c r="H237" s="265"/>
    </row>
    <row r="238" spans="1:8" ht="12" customHeight="1">
      <c r="A238" s="1444" t="s">
        <v>5651</v>
      </c>
      <c r="B238" s="1442" t="s">
        <v>5652</v>
      </c>
      <c r="C238" s="265"/>
      <c r="D238" s="265"/>
      <c r="E238" s="265"/>
      <c r="F238" s="265"/>
      <c r="G238" s="265"/>
      <c r="H238" s="265"/>
    </row>
    <row r="239" spans="1:8" ht="15.75" customHeight="1">
      <c r="A239" s="1444" t="s">
        <v>5653</v>
      </c>
      <c r="B239" s="1442" t="s">
        <v>5654</v>
      </c>
      <c r="C239" s="265"/>
      <c r="D239" s="265"/>
      <c r="E239" s="265"/>
      <c r="F239" s="265"/>
      <c r="G239" s="265"/>
      <c r="H239" s="265"/>
    </row>
    <row r="240" spans="1:8" ht="13.5" customHeight="1">
      <c r="A240" s="1444" t="s">
        <v>5655</v>
      </c>
      <c r="B240" s="1442" t="s">
        <v>5656</v>
      </c>
      <c r="C240" s="265"/>
      <c r="D240" s="265"/>
      <c r="E240" s="265"/>
      <c r="F240" s="265"/>
      <c r="G240" s="265"/>
      <c r="H240" s="265"/>
    </row>
    <row r="241" spans="1:8" ht="12" customHeight="1">
      <c r="A241" s="1444" t="s">
        <v>5657</v>
      </c>
      <c r="B241" s="1442" t="s">
        <v>5658</v>
      </c>
      <c r="C241" s="265"/>
      <c r="D241" s="265"/>
      <c r="E241" s="265"/>
      <c r="F241" s="265"/>
      <c r="G241" s="265"/>
      <c r="H241" s="265"/>
    </row>
    <row r="242" spans="1:8" ht="13.5" customHeight="1">
      <c r="A242" s="1444" t="s">
        <v>5659</v>
      </c>
      <c r="B242" s="1442" t="s">
        <v>5660</v>
      </c>
      <c r="C242" s="265"/>
      <c r="D242" s="265"/>
      <c r="E242" s="265"/>
      <c r="F242" s="265"/>
      <c r="G242" s="265"/>
      <c r="H242" s="265"/>
    </row>
    <row r="243" spans="1:8" ht="15" customHeight="1">
      <c r="A243" s="1444" t="s">
        <v>5661</v>
      </c>
      <c r="B243" s="1442" t="s">
        <v>5662</v>
      </c>
      <c r="C243" s="265"/>
      <c r="D243" s="265"/>
      <c r="E243" s="265"/>
      <c r="F243" s="265"/>
      <c r="G243" s="265"/>
      <c r="H243" s="265"/>
    </row>
    <row r="244" spans="1:8" ht="13.5" customHeight="1">
      <c r="A244" s="1444" t="s">
        <v>5663</v>
      </c>
      <c r="B244" s="1442" t="s">
        <v>5664</v>
      </c>
      <c r="C244" s="265"/>
      <c r="D244" s="265"/>
      <c r="E244" s="265"/>
      <c r="F244" s="265"/>
      <c r="G244" s="265"/>
      <c r="H244" s="265"/>
    </row>
    <row r="245" spans="1:8" ht="15.75" customHeight="1">
      <c r="A245" s="1444" t="s">
        <v>5665</v>
      </c>
      <c r="B245" s="1442" t="s">
        <v>5666</v>
      </c>
      <c r="C245" s="265"/>
      <c r="D245" s="265"/>
      <c r="E245" s="265"/>
      <c r="F245" s="265"/>
      <c r="G245" s="265"/>
      <c r="H245" s="265"/>
    </row>
    <row r="246" spans="1:8" ht="13.5" customHeight="1">
      <c r="A246" s="1444" t="s">
        <v>5667</v>
      </c>
      <c r="B246" s="1443" t="s">
        <v>5668</v>
      </c>
      <c r="C246" s="265"/>
      <c r="D246" s="265"/>
      <c r="E246" s="265"/>
      <c r="F246" s="265"/>
      <c r="G246" s="265"/>
      <c r="H246" s="265"/>
    </row>
    <row r="247" spans="1:8">
      <c r="A247" s="1444" t="s">
        <v>5669</v>
      </c>
      <c r="B247" s="1442" t="s">
        <v>5670</v>
      </c>
      <c r="C247" s="265"/>
      <c r="D247" s="265"/>
      <c r="E247" s="265"/>
      <c r="F247" s="265"/>
      <c r="G247" s="265"/>
      <c r="H247" s="265"/>
    </row>
    <row r="248" spans="1:8" ht="12.75" customHeight="1">
      <c r="A248" s="1444" t="s">
        <v>5671</v>
      </c>
      <c r="B248" s="1442" t="s">
        <v>5672</v>
      </c>
      <c r="C248" s="265"/>
      <c r="D248" s="265"/>
      <c r="E248" s="265"/>
      <c r="F248" s="265"/>
      <c r="G248" s="265"/>
      <c r="H248" s="265"/>
    </row>
    <row r="249" spans="1:8" ht="25.5" customHeight="1">
      <c r="A249" s="1444" t="s">
        <v>5673</v>
      </c>
      <c r="B249" s="1442" t="s">
        <v>5674</v>
      </c>
      <c r="C249" s="265"/>
      <c r="D249" s="265"/>
      <c r="E249" s="265"/>
      <c r="F249" s="265"/>
      <c r="G249" s="265"/>
      <c r="H249" s="265"/>
    </row>
    <row r="250" spans="1:8" ht="15" customHeight="1">
      <c r="A250" s="1444" t="s">
        <v>5675</v>
      </c>
      <c r="B250" s="1442" t="s">
        <v>5676</v>
      </c>
      <c r="C250" s="265"/>
      <c r="D250" s="265"/>
      <c r="E250" s="265"/>
      <c r="F250" s="265"/>
      <c r="G250" s="265"/>
      <c r="H250" s="265"/>
    </row>
    <row r="251" spans="1:8" ht="15" customHeight="1">
      <c r="A251" s="1444" t="s">
        <v>5677</v>
      </c>
      <c r="B251" s="1442" t="s">
        <v>5678</v>
      </c>
      <c r="C251" s="265"/>
      <c r="D251" s="265"/>
      <c r="E251" s="265"/>
      <c r="F251" s="265"/>
      <c r="G251" s="265"/>
      <c r="H251" s="265"/>
    </row>
    <row r="252" spans="1:8" ht="15.75" customHeight="1">
      <c r="A252" s="1444" t="s">
        <v>5679</v>
      </c>
      <c r="B252" s="1442" t="s">
        <v>5680</v>
      </c>
      <c r="C252" s="265"/>
      <c r="D252" s="265"/>
      <c r="E252" s="265"/>
      <c r="F252" s="265"/>
      <c r="G252" s="265"/>
      <c r="H252" s="265"/>
    </row>
    <row r="253" spans="1:8" ht="15.75" customHeight="1">
      <c r="A253" s="1444" t="s">
        <v>5681</v>
      </c>
      <c r="B253" s="1442" t="s">
        <v>5682</v>
      </c>
      <c r="C253" s="265"/>
      <c r="D253" s="265"/>
      <c r="E253" s="265"/>
      <c r="F253" s="265"/>
      <c r="G253" s="265"/>
      <c r="H253" s="265"/>
    </row>
    <row r="254" spans="1:8" ht="15" customHeight="1">
      <c r="A254" s="1444" t="s">
        <v>5683</v>
      </c>
      <c r="B254" s="1442" t="s">
        <v>5684</v>
      </c>
      <c r="C254" s="265"/>
      <c r="D254" s="265"/>
      <c r="E254" s="265"/>
      <c r="F254" s="265"/>
      <c r="G254" s="265"/>
      <c r="H254" s="265"/>
    </row>
    <row r="255" spans="1:8">
      <c r="A255" s="1444" t="s">
        <v>5685</v>
      </c>
      <c r="B255" s="1442" t="s">
        <v>5686</v>
      </c>
      <c r="C255" s="265"/>
      <c r="D255" s="265"/>
      <c r="E255" s="265"/>
      <c r="F255" s="265"/>
      <c r="G255" s="265"/>
      <c r="H255" s="265"/>
    </row>
    <row r="256" spans="1:8" ht="11.25" customHeight="1">
      <c r="A256" s="1444" t="s">
        <v>5687</v>
      </c>
      <c r="B256" s="1442" t="s">
        <v>5688</v>
      </c>
      <c r="C256" s="265"/>
      <c r="D256" s="265"/>
      <c r="E256" s="265"/>
      <c r="F256" s="265"/>
      <c r="G256" s="265"/>
      <c r="H256" s="265"/>
    </row>
    <row r="257" spans="1:8" ht="15" customHeight="1">
      <c r="A257" s="1444" t="s">
        <v>5689</v>
      </c>
      <c r="B257" s="1442" t="s">
        <v>5690</v>
      </c>
      <c r="C257" s="265"/>
      <c r="D257" s="265"/>
      <c r="E257" s="265"/>
      <c r="F257" s="265"/>
      <c r="G257" s="265"/>
      <c r="H257" s="265"/>
    </row>
    <row r="258" spans="1:8" ht="15.75" customHeight="1">
      <c r="A258" s="1444" t="s">
        <v>5691</v>
      </c>
      <c r="B258" s="1442" t="s">
        <v>5692</v>
      </c>
      <c r="C258" s="265"/>
      <c r="D258" s="265"/>
      <c r="E258" s="265"/>
      <c r="F258" s="265"/>
      <c r="G258" s="265"/>
      <c r="H258" s="265"/>
    </row>
    <row r="259" spans="1:8" ht="12.75" customHeight="1">
      <c r="A259" s="1444" t="s">
        <v>5693</v>
      </c>
      <c r="B259" s="1442" t="s">
        <v>5694</v>
      </c>
      <c r="C259" s="265"/>
      <c r="D259" s="265"/>
      <c r="E259" s="265"/>
      <c r="F259" s="265"/>
      <c r="G259" s="265"/>
      <c r="H259" s="265"/>
    </row>
    <row r="260" spans="1:8" ht="14.25" customHeight="1">
      <c r="A260" s="1444" t="s">
        <v>5695</v>
      </c>
      <c r="B260" s="1442" t="s">
        <v>5696</v>
      </c>
      <c r="C260" s="265"/>
      <c r="D260" s="265"/>
      <c r="E260" s="265"/>
      <c r="F260" s="265"/>
      <c r="G260" s="265"/>
      <c r="H260" s="265"/>
    </row>
    <row r="261" spans="1:8" ht="12" customHeight="1">
      <c r="A261" s="1444" t="s">
        <v>5697</v>
      </c>
      <c r="B261" s="1442" t="s">
        <v>5698</v>
      </c>
      <c r="C261" s="265"/>
      <c r="D261" s="265"/>
      <c r="E261" s="265"/>
      <c r="F261" s="265"/>
      <c r="G261" s="265"/>
      <c r="H261" s="265"/>
    </row>
    <row r="262" spans="1:8" ht="12.75" customHeight="1">
      <c r="A262" s="1444" t="s">
        <v>5699</v>
      </c>
      <c r="B262" s="1442" t="s">
        <v>5700</v>
      </c>
      <c r="C262" s="265"/>
      <c r="D262" s="265"/>
      <c r="E262" s="265"/>
      <c r="F262" s="265"/>
      <c r="G262" s="265"/>
      <c r="H262" s="265"/>
    </row>
    <row r="263" spans="1:8" ht="15" customHeight="1">
      <c r="A263" s="1444" t="s">
        <v>5701</v>
      </c>
      <c r="B263" s="1442" t="s">
        <v>5702</v>
      </c>
      <c r="C263" s="265"/>
      <c r="D263" s="265"/>
      <c r="E263" s="265"/>
      <c r="F263" s="265"/>
      <c r="G263" s="265"/>
      <c r="H263" s="265"/>
    </row>
    <row r="264" spans="1:8" ht="15" customHeight="1">
      <c r="A264" s="1444" t="s">
        <v>5703</v>
      </c>
      <c r="B264" s="1442" t="s">
        <v>5704</v>
      </c>
      <c r="C264" s="265"/>
      <c r="D264" s="265"/>
      <c r="E264" s="265"/>
      <c r="F264" s="265"/>
      <c r="G264" s="265"/>
      <c r="H264" s="265"/>
    </row>
    <row r="265" spans="1:8" ht="13.5" customHeight="1">
      <c r="A265" s="1444" t="s">
        <v>5705</v>
      </c>
      <c r="B265" s="1442" t="s">
        <v>5706</v>
      </c>
      <c r="C265" s="265"/>
      <c r="D265" s="265"/>
      <c r="E265" s="265"/>
      <c r="F265" s="265"/>
      <c r="G265" s="265"/>
      <c r="H265" s="265"/>
    </row>
    <row r="266" spans="1:8" ht="14.25" customHeight="1">
      <c r="A266" s="1444" t="s">
        <v>5707</v>
      </c>
      <c r="B266" s="1442" t="s">
        <v>5708</v>
      </c>
      <c r="C266" s="265"/>
      <c r="D266" s="265"/>
      <c r="E266" s="265"/>
      <c r="F266" s="265"/>
      <c r="G266" s="265"/>
      <c r="H266" s="265"/>
    </row>
    <row r="267" spans="1:8" ht="14.25" customHeight="1">
      <c r="A267" s="1444" t="s">
        <v>5709</v>
      </c>
      <c r="B267" s="1442" t="s">
        <v>5710</v>
      </c>
      <c r="C267" s="265"/>
      <c r="D267" s="265"/>
      <c r="E267" s="265"/>
      <c r="F267" s="265"/>
      <c r="G267" s="265"/>
      <c r="H267" s="265"/>
    </row>
    <row r="268" spans="1:8" ht="25.5" customHeight="1">
      <c r="A268" s="1444" t="s">
        <v>5711</v>
      </c>
      <c r="B268" s="1442" t="s">
        <v>5712</v>
      </c>
      <c r="C268" s="265"/>
      <c r="D268" s="265"/>
      <c r="E268" s="265"/>
      <c r="F268" s="265"/>
      <c r="G268" s="265"/>
      <c r="H268" s="265"/>
    </row>
    <row r="269" spans="1:8" ht="15" customHeight="1">
      <c r="A269" s="1444" t="s">
        <v>5713</v>
      </c>
      <c r="B269" s="1442" t="s">
        <v>5714</v>
      </c>
      <c r="C269" s="265"/>
      <c r="D269" s="265"/>
      <c r="E269" s="265"/>
      <c r="F269" s="265"/>
      <c r="G269" s="265"/>
      <c r="H269" s="265"/>
    </row>
    <row r="270" spans="1:8" ht="14.25" customHeight="1">
      <c r="A270" s="1444" t="s">
        <v>5715</v>
      </c>
      <c r="B270" s="1442" t="s">
        <v>5716</v>
      </c>
      <c r="C270" s="265"/>
      <c r="D270" s="265"/>
      <c r="E270" s="265"/>
      <c r="F270" s="265"/>
      <c r="G270" s="265"/>
      <c r="H270" s="265"/>
    </row>
    <row r="271" spans="1:8" ht="15" customHeight="1">
      <c r="A271" s="1444" t="s">
        <v>5717</v>
      </c>
      <c r="B271" s="1442" t="s">
        <v>5718</v>
      </c>
      <c r="C271" s="265"/>
      <c r="D271" s="265"/>
      <c r="E271" s="265"/>
      <c r="F271" s="265"/>
      <c r="G271" s="265"/>
      <c r="H271" s="265"/>
    </row>
    <row r="272" spans="1:8" ht="12.75" customHeight="1">
      <c r="A272" s="1444" t="s">
        <v>5719</v>
      </c>
      <c r="B272" s="1442" t="s">
        <v>5720</v>
      </c>
      <c r="C272" s="265"/>
      <c r="D272" s="265"/>
      <c r="E272" s="265"/>
      <c r="F272" s="265"/>
      <c r="G272" s="265"/>
      <c r="H272" s="265"/>
    </row>
    <row r="273" spans="1:8" ht="11.25" customHeight="1">
      <c r="A273" s="1444" t="s">
        <v>5721</v>
      </c>
      <c r="B273" s="1442" t="s">
        <v>5722</v>
      </c>
      <c r="C273" s="265"/>
      <c r="D273" s="265"/>
      <c r="E273" s="265"/>
      <c r="F273" s="265"/>
      <c r="G273" s="265"/>
      <c r="H273" s="265"/>
    </row>
    <row r="274" spans="1:8" ht="15" customHeight="1">
      <c r="A274" s="1444" t="s">
        <v>5723</v>
      </c>
      <c r="B274" s="1442" t="s">
        <v>5724</v>
      </c>
      <c r="C274" s="265"/>
      <c r="D274" s="265"/>
      <c r="E274" s="265"/>
      <c r="F274" s="265"/>
      <c r="G274" s="265"/>
      <c r="H274" s="265"/>
    </row>
    <row r="275" spans="1:8" ht="15.75" customHeight="1">
      <c r="A275" s="1444" t="s">
        <v>5725</v>
      </c>
      <c r="B275" s="1442" t="s">
        <v>5726</v>
      </c>
      <c r="C275" s="265"/>
      <c r="D275" s="265"/>
      <c r="E275" s="265"/>
      <c r="F275" s="265"/>
      <c r="G275" s="265"/>
      <c r="H275" s="265"/>
    </row>
    <row r="276" spans="1:8" ht="16.5" customHeight="1">
      <c r="A276" s="1444" t="s">
        <v>5727</v>
      </c>
      <c r="B276" s="1442" t="s">
        <v>5728</v>
      </c>
      <c r="C276" s="265"/>
      <c r="D276" s="265"/>
      <c r="E276" s="265"/>
      <c r="F276" s="265"/>
      <c r="G276" s="265"/>
      <c r="H276" s="265"/>
    </row>
    <row r="277" spans="1:8" ht="15" customHeight="1">
      <c r="A277" s="1444" t="s">
        <v>5729</v>
      </c>
      <c r="B277" s="1442" t="s">
        <v>5730</v>
      </c>
      <c r="C277" s="265"/>
      <c r="D277" s="265"/>
      <c r="E277" s="265"/>
      <c r="F277" s="265"/>
      <c r="G277" s="265"/>
      <c r="H277" s="265"/>
    </row>
    <row r="278" spans="1:8" ht="17.25" customHeight="1">
      <c r="A278" s="1444" t="s">
        <v>5731</v>
      </c>
      <c r="B278" s="1442" t="s">
        <v>5732</v>
      </c>
      <c r="C278" s="265"/>
      <c r="D278" s="265"/>
      <c r="E278" s="265"/>
      <c r="F278" s="265"/>
      <c r="G278" s="265"/>
      <c r="H278" s="265"/>
    </row>
    <row r="279" spans="1:8" ht="15" customHeight="1">
      <c r="A279" s="1444" t="s">
        <v>5733</v>
      </c>
      <c r="B279" s="1442" t="s">
        <v>5734</v>
      </c>
      <c r="C279" s="265"/>
      <c r="D279" s="265"/>
      <c r="E279" s="265"/>
      <c r="F279" s="265"/>
      <c r="G279" s="265"/>
      <c r="H279" s="265"/>
    </row>
    <row r="280" spans="1:8" ht="14.25" customHeight="1">
      <c r="A280" s="1444" t="s">
        <v>5735</v>
      </c>
      <c r="B280" s="1442" t="s">
        <v>5736</v>
      </c>
      <c r="C280" s="265"/>
      <c r="D280" s="265"/>
      <c r="E280" s="265"/>
      <c r="F280" s="265"/>
      <c r="G280" s="265"/>
      <c r="H280" s="265"/>
    </row>
    <row r="281" spans="1:8" ht="13.5" customHeight="1">
      <c r="A281" s="1444" t="s">
        <v>5737</v>
      </c>
      <c r="B281" s="1442" t="s">
        <v>5738</v>
      </c>
      <c r="C281" s="265"/>
      <c r="D281" s="265"/>
      <c r="E281" s="265"/>
      <c r="F281" s="265"/>
      <c r="G281" s="265"/>
      <c r="H281" s="265"/>
    </row>
    <row r="282" spans="1:8" ht="14.25" customHeight="1">
      <c r="A282" s="1444" t="s">
        <v>5739</v>
      </c>
      <c r="B282" s="1442" t="s">
        <v>5740</v>
      </c>
      <c r="C282" s="265"/>
      <c r="D282" s="265"/>
      <c r="E282" s="265"/>
      <c r="F282" s="265"/>
      <c r="G282" s="265"/>
      <c r="H282" s="265"/>
    </row>
    <row r="283" spans="1:8" ht="15.75" customHeight="1">
      <c r="A283" s="1444" t="s">
        <v>5741</v>
      </c>
      <c r="B283" s="1442" t="s">
        <v>5742</v>
      </c>
      <c r="C283" s="265"/>
      <c r="D283" s="265"/>
      <c r="E283" s="265"/>
      <c r="F283" s="265"/>
      <c r="G283" s="265"/>
      <c r="H283" s="265"/>
    </row>
    <row r="284" spans="1:8" ht="16.5" customHeight="1">
      <c r="A284" s="1444" t="s">
        <v>5743</v>
      </c>
      <c r="B284" s="1443" t="s">
        <v>5744</v>
      </c>
      <c r="C284" s="265"/>
      <c r="D284" s="265"/>
      <c r="E284" s="265"/>
      <c r="F284" s="265"/>
      <c r="G284" s="265"/>
      <c r="H284" s="265"/>
    </row>
    <row r="285" spans="1:8" ht="12" customHeight="1">
      <c r="A285" s="1444" t="s">
        <v>5745</v>
      </c>
      <c r="B285" s="1442" t="s">
        <v>5746</v>
      </c>
      <c r="C285" s="265"/>
      <c r="D285" s="265"/>
      <c r="E285" s="265"/>
      <c r="F285" s="265"/>
      <c r="G285" s="265"/>
      <c r="H285" s="265"/>
    </row>
    <row r="286" spans="1:8" ht="15.75" customHeight="1">
      <c r="A286" s="1444" t="s">
        <v>5747</v>
      </c>
      <c r="B286" s="1442" t="s">
        <v>5748</v>
      </c>
      <c r="C286" s="265"/>
      <c r="D286" s="265"/>
      <c r="E286" s="265"/>
      <c r="F286" s="265"/>
      <c r="G286" s="265"/>
      <c r="H286" s="265"/>
    </row>
    <row r="287" spans="1:8" ht="18" customHeight="1">
      <c r="A287" s="1444" t="s">
        <v>5749</v>
      </c>
      <c r="B287" s="1442" t="s">
        <v>5750</v>
      </c>
      <c r="C287" s="265"/>
      <c r="D287" s="265"/>
      <c r="E287" s="265"/>
      <c r="F287" s="265"/>
      <c r="G287" s="265"/>
      <c r="H287" s="265"/>
    </row>
    <row r="288" spans="1:8" ht="15.75" customHeight="1">
      <c r="A288" s="1444" t="s">
        <v>5751</v>
      </c>
      <c r="B288" s="1442" t="s">
        <v>5752</v>
      </c>
      <c r="C288" s="265"/>
      <c r="D288" s="265"/>
      <c r="E288" s="265"/>
      <c r="F288" s="265"/>
      <c r="G288" s="265"/>
      <c r="H288" s="265"/>
    </row>
    <row r="289" spans="1:8" ht="12.75" customHeight="1">
      <c r="A289" s="1444" t="s">
        <v>5753</v>
      </c>
      <c r="B289" s="1443" t="s">
        <v>5754</v>
      </c>
      <c r="C289" s="265"/>
      <c r="D289" s="265"/>
      <c r="E289" s="265"/>
      <c r="F289" s="265"/>
      <c r="G289" s="265"/>
      <c r="H289" s="265"/>
    </row>
    <row r="290" spans="1:8" ht="12.75" customHeight="1">
      <c r="A290" s="1444" t="s">
        <v>5755</v>
      </c>
      <c r="B290" s="1442" t="s">
        <v>5756</v>
      </c>
      <c r="C290" s="265"/>
      <c r="D290" s="265"/>
      <c r="E290" s="265"/>
      <c r="F290" s="265"/>
      <c r="G290" s="265"/>
      <c r="H290" s="265"/>
    </row>
    <row r="291" spans="1:8" ht="16.5" customHeight="1">
      <c r="A291" s="1444" t="s">
        <v>5757</v>
      </c>
      <c r="B291" s="1442" t="s">
        <v>5758</v>
      </c>
      <c r="C291" s="265"/>
      <c r="D291" s="265"/>
      <c r="E291" s="265"/>
      <c r="F291" s="265"/>
      <c r="G291" s="265"/>
      <c r="H291" s="265"/>
    </row>
    <row r="292" spans="1:8" ht="17.25" customHeight="1">
      <c r="A292" s="1444" t="s">
        <v>5759</v>
      </c>
      <c r="B292" s="1442" t="s">
        <v>5760</v>
      </c>
      <c r="C292" s="265"/>
      <c r="D292" s="265"/>
      <c r="E292" s="265"/>
      <c r="F292" s="265"/>
      <c r="G292" s="265"/>
      <c r="H292" s="265"/>
    </row>
    <row r="293" spans="1:8" ht="16.5" customHeight="1">
      <c r="A293" s="1444" t="s">
        <v>5761</v>
      </c>
      <c r="B293" s="1442" t="s">
        <v>5762</v>
      </c>
      <c r="C293" s="265"/>
      <c r="D293" s="265"/>
      <c r="E293" s="265"/>
      <c r="F293" s="265"/>
      <c r="G293" s="265"/>
      <c r="H293" s="265"/>
    </row>
    <row r="294" spans="1:8" ht="14.25" customHeight="1">
      <c r="A294" s="1444" t="s">
        <v>5763</v>
      </c>
      <c r="B294" s="1442" t="s">
        <v>5764</v>
      </c>
      <c r="C294" s="265"/>
      <c r="D294" s="265"/>
      <c r="E294" s="265"/>
      <c r="F294" s="265"/>
      <c r="G294" s="265"/>
      <c r="H294" s="265"/>
    </row>
    <row r="295" spans="1:8" ht="14.25" customHeight="1">
      <c r="A295" s="1444" t="s">
        <v>5765</v>
      </c>
      <c r="B295" s="1442" t="s">
        <v>5766</v>
      </c>
      <c r="C295" s="265"/>
      <c r="D295" s="265"/>
      <c r="E295" s="265"/>
      <c r="F295" s="265"/>
      <c r="G295" s="265"/>
      <c r="H295" s="265"/>
    </row>
    <row r="296" spans="1:8" ht="15" customHeight="1">
      <c r="A296" s="1444" t="s">
        <v>5767</v>
      </c>
      <c r="B296" s="1442" t="s">
        <v>5768</v>
      </c>
      <c r="C296" s="265"/>
      <c r="D296" s="265"/>
      <c r="E296" s="265"/>
      <c r="F296" s="265"/>
      <c r="G296" s="265"/>
      <c r="H296" s="265"/>
    </row>
    <row r="297" spans="1:8" ht="25.5" customHeight="1">
      <c r="A297" s="1444" t="s">
        <v>5769</v>
      </c>
      <c r="B297" s="1442" t="s">
        <v>5770</v>
      </c>
      <c r="C297" s="265"/>
      <c r="D297" s="265"/>
      <c r="E297" s="265"/>
      <c r="F297" s="265"/>
      <c r="G297" s="265"/>
      <c r="H297" s="265"/>
    </row>
    <row r="298" spans="1:8" ht="14.25" customHeight="1">
      <c r="A298" s="1444" t="s">
        <v>5771</v>
      </c>
      <c r="B298" s="1442" t="s">
        <v>5772</v>
      </c>
      <c r="C298" s="265"/>
      <c r="D298" s="265"/>
      <c r="E298" s="265"/>
      <c r="F298" s="265"/>
      <c r="G298" s="265"/>
      <c r="H298" s="265"/>
    </row>
    <row r="299" spans="1:8" ht="12" customHeight="1">
      <c r="A299" s="1444" t="s">
        <v>5773</v>
      </c>
      <c r="B299" s="1442" t="s">
        <v>5774</v>
      </c>
      <c r="C299" s="265"/>
      <c r="D299" s="265"/>
      <c r="E299" s="265"/>
      <c r="F299" s="265"/>
      <c r="G299" s="265"/>
      <c r="H299" s="265"/>
    </row>
    <row r="300" spans="1:8" ht="13.5" customHeight="1">
      <c r="A300" s="1444" t="s">
        <v>5775</v>
      </c>
      <c r="B300" s="1442" t="s">
        <v>5776</v>
      </c>
      <c r="C300" s="265"/>
      <c r="D300" s="265"/>
      <c r="E300" s="265"/>
      <c r="F300" s="265"/>
      <c r="G300" s="265"/>
      <c r="H300" s="265"/>
    </row>
    <row r="301" spans="1:8" ht="10.5" customHeight="1">
      <c r="A301" s="1444" t="s">
        <v>5777</v>
      </c>
      <c r="B301" s="1442" t="s">
        <v>5778</v>
      </c>
      <c r="C301" s="265"/>
      <c r="D301" s="265"/>
      <c r="E301" s="265"/>
      <c r="F301" s="265"/>
      <c r="G301" s="265"/>
      <c r="H301" s="265"/>
    </row>
    <row r="302" spans="1:8" ht="13.5" customHeight="1">
      <c r="A302" s="1444" t="s">
        <v>5779</v>
      </c>
      <c r="B302" s="1442" t="s">
        <v>5780</v>
      </c>
      <c r="C302" s="265"/>
      <c r="D302" s="265"/>
      <c r="E302" s="265"/>
      <c r="F302" s="265"/>
      <c r="G302" s="265"/>
      <c r="H302" s="265"/>
    </row>
    <row r="303" spans="1:8" ht="14.25" customHeight="1">
      <c r="A303" s="1444" t="s">
        <v>5781</v>
      </c>
      <c r="B303" s="1442" t="s">
        <v>5782</v>
      </c>
      <c r="C303" s="265"/>
      <c r="D303" s="265"/>
      <c r="E303" s="265"/>
      <c r="F303" s="265"/>
      <c r="G303" s="265"/>
      <c r="H303" s="265"/>
    </row>
    <row r="304" spans="1:8" ht="25.5" customHeight="1">
      <c r="A304" s="1444" t="s">
        <v>5783</v>
      </c>
      <c r="B304" s="1442" t="s">
        <v>5784</v>
      </c>
      <c r="C304" s="265"/>
      <c r="D304" s="265"/>
      <c r="E304" s="265"/>
      <c r="F304" s="265"/>
      <c r="G304" s="265"/>
      <c r="H304" s="265"/>
    </row>
    <row r="305" spans="1:8" ht="25.5" customHeight="1">
      <c r="A305" s="1444" t="s">
        <v>5785</v>
      </c>
      <c r="B305" s="1442" t="s">
        <v>5786</v>
      </c>
      <c r="C305" s="265"/>
      <c r="D305" s="265"/>
      <c r="E305" s="265"/>
      <c r="F305" s="265"/>
      <c r="G305" s="265"/>
      <c r="H305" s="265"/>
    </row>
    <row r="306" spans="1:8" ht="16.5" customHeight="1">
      <c r="A306" s="1444" t="s">
        <v>5787</v>
      </c>
      <c r="B306" s="1442" t="s">
        <v>5788</v>
      </c>
      <c r="C306" s="265"/>
      <c r="D306" s="265"/>
      <c r="E306" s="265"/>
      <c r="F306" s="265"/>
      <c r="G306" s="265"/>
      <c r="H306" s="265"/>
    </row>
    <row r="307" spans="1:8" ht="15" customHeight="1">
      <c r="A307" s="1444" t="s">
        <v>5789</v>
      </c>
      <c r="B307" s="1442" t="s">
        <v>5790</v>
      </c>
      <c r="C307" s="265"/>
      <c r="D307" s="263"/>
      <c r="E307" s="263"/>
      <c r="F307" s="263"/>
      <c r="G307" s="263"/>
      <c r="H307" s="267"/>
    </row>
    <row r="308" spans="1:8" ht="15" customHeight="1">
      <c r="A308" s="1444" t="s">
        <v>5791</v>
      </c>
      <c r="B308" s="1442" t="s">
        <v>5792</v>
      </c>
      <c r="C308" s="265"/>
      <c r="D308" s="260"/>
      <c r="E308" s="260"/>
      <c r="F308" s="260"/>
      <c r="G308" s="260"/>
      <c r="H308" s="261"/>
    </row>
    <row r="309" spans="1:8" ht="13.5" customHeight="1">
      <c r="A309" s="1444" t="s">
        <v>5793</v>
      </c>
      <c r="B309" s="1442" t="s">
        <v>5794</v>
      </c>
      <c r="C309" s="265"/>
      <c r="D309" s="260"/>
      <c r="E309" s="260"/>
      <c r="F309" s="260"/>
      <c r="G309" s="260"/>
      <c r="H309" s="261"/>
    </row>
    <row r="310" spans="1:8" ht="16.5" customHeight="1">
      <c r="A310" s="1444" t="s">
        <v>5795</v>
      </c>
      <c r="B310" s="1442" t="s">
        <v>5796</v>
      </c>
      <c r="C310" s="265"/>
      <c r="D310" s="260"/>
      <c r="E310" s="260"/>
      <c r="F310" s="260"/>
      <c r="G310" s="260"/>
      <c r="H310" s="261"/>
    </row>
    <row r="311" spans="1:8" ht="13.5" customHeight="1">
      <c r="A311" s="1444" t="s">
        <v>5797</v>
      </c>
      <c r="B311" s="1442" t="s">
        <v>5798</v>
      </c>
      <c r="C311" s="265"/>
      <c r="D311" s="260"/>
      <c r="E311" s="260"/>
      <c r="F311" s="260"/>
      <c r="G311" s="260"/>
      <c r="H311" s="261"/>
    </row>
    <row r="312" spans="1:8" ht="15" customHeight="1">
      <c r="A312" s="1444" t="s">
        <v>5799</v>
      </c>
      <c r="B312" s="1442" t="s">
        <v>5800</v>
      </c>
      <c r="C312" s="265"/>
      <c r="D312" s="260"/>
      <c r="E312" s="260"/>
      <c r="F312" s="260"/>
      <c r="G312" s="260"/>
      <c r="H312" s="261"/>
    </row>
    <row r="313" spans="1:8" ht="13.5" customHeight="1">
      <c r="A313" s="1444" t="s">
        <v>5801</v>
      </c>
      <c r="B313" s="1442" t="s">
        <v>5802</v>
      </c>
      <c r="C313" s="265"/>
      <c r="D313" s="260"/>
      <c r="E313" s="260"/>
      <c r="F313" s="260"/>
      <c r="G313" s="260"/>
      <c r="H313" s="261"/>
    </row>
    <row r="314" spans="1:8" ht="12" customHeight="1">
      <c r="A314" s="1444" t="s">
        <v>5803</v>
      </c>
      <c r="B314" s="1442" t="s">
        <v>5804</v>
      </c>
      <c r="C314" s="265"/>
      <c r="D314" s="260"/>
      <c r="E314" s="260"/>
      <c r="F314" s="260"/>
      <c r="G314" s="260"/>
      <c r="H314" s="261"/>
    </row>
    <row r="315" spans="1:8" ht="14.25" customHeight="1">
      <c r="A315" s="1444" t="s">
        <v>5805</v>
      </c>
      <c r="B315" s="1442" t="s">
        <v>5806</v>
      </c>
      <c r="C315" s="265"/>
      <c r="D315" s="260"/>
      <c r="E315" s="260"/>
      <c r="F315" s="260"/>
      <c r="G315" s="260"/>
      <c r="H315" s="261"/>
    </row>
    <row r="316" spans="1:8" ht="15.75" customHeight="1">
      <c r="A316" s="1444" t="s">
        <v>5807</v>
      </c>
      <c r="B316" s="1442" t="s">
        <v>5808</v>
      </c>
      <c r="C316" s="265"/>
      <c r="D316" s="260"/>
      <c r="E316" s="260"/>
      <c r="F316" s="260"/>
      <c r="G316" s="260"/>
      <c r="H316" s="261"/>
    </row>
    <row r="317" spans="1:8" ht="16.5" customHeight="1">
      <c r="A317" s="1444" t="s">
        <v>5809</v>
      </c>
      <c r="B317" s="1442" t="s">
        <v>5810</v>
      </c>
      <c r="C317" s="265"/>
      <c r="D317" s="260"/>
      <c r="E317" s="260"/>
      <c r="F317" s="260"/>
      <c r="G317" s="260"/>
      <c r="H317" s="261"/>
    </row>
    <row r="318" spans="1:8" ht="16.5" customHeight="1">
      <c r="A318" s="1444" t="s">
        <v>5811</v>
      </c>
      <c r="B318" s="1442" t="s">
        <v>5812</v>
      </c>
      <c r="C318" s="265"/>
      <c r="D318" s="260"/>
      <c r="E318" s="260"/>
      <c r="F318" s="260"/>
      <c r="G318" s="260"/>
      <c r="H318" s="261"/>
    </row>
    <row r="319" spans="1:8" ht="15" customHeight="1">
      <c r="A319" s="1444" t="s">
        <v>5813</v>
      </c>
      <c r="B319" s="1442" t="s">
        <v>5814</v>
      </c>
      <c r="C319" s="265"/>
      <c r="D319" s="260"/>
      <c r="E319" s="260"/>
      <c r="F319" s="260"/>
      <c r="G319" s="260"/>
      <c r="H319" s="261"/>
    </row>
    <row r="320" spans="1:8" ht="14.25" customHeight="1">
      <c r="A320" s="1444" t="s">
        <v>5815</v>
      </c>
      <c r="B320" s="1442" t="s">
        <v>5816</v>
      </c>
      <c r="C320" s="265"/>
      <c r="D320" s="260"/>
      <c r="E320" s="260"/>
      <c r="F320" s="260"/>
      <c r="G320" s="260"/>
      <c r="H320" s="261"/>
    </row>
    <row r="321" spans="1:8" ht="15.75" customHeight="1">
      <c r="A321" s="1444" t="s">
        <v>5817</v>
      </c>
      <c r="B321" s="1442" t="s">
        <v>5818</v>
      </c>
      <c r="C321" s="265"/>
      <c r="D321" s="260"/>
      <c r="E321" s="260"/>
      <c r="F321" s="260"/>
      <c r="G321" s="260"/>
      <c r="H321" s="261"/>
    </row>
    <row r="322" spans="1:8" ht="12.75" customHeight="1">
      <c r="A322" s="1444" t="s">
        <v>5819</v>
      </c>
      <c r="B322" s="1442" t="s">
        <v>5820</v>
      </c>
      <c r="C322" s="265"/>
      <c r="D322" s="260"/>
      <c r="E322" s="260"/>
      <c r="F322" s="260"/>
      <c r="G322" s="260"/>
      <c r="H322" s="261"/>
    </row>
    <row r="323" spans="1:8" ht="16.5" customHeight="1">
      <c r="A323" s="1444" t="s">
        <v>5821</v>
      </c>
      <c r="B323" s="1442" t="s">
        <v>5822</v>
      </c>
      <c r="C323" s="265"/>
      <c r="D323" s="260"/>
      <c r="E323" s="260"/>
      <c r="F323" s="260"/>
      <c r="G323" s="260"/>
      <c r="H323" s="261"/>
    </row>
    <row r="324" spans="1:8" ht="16.5" customHeight="1">
      <c r="A324" s="1444" t="s">
        <v>5823</v>
      </c>
      <c r="B324" s="1442" t="s">
        <v>5824</v>
      </c>
      <c r="C324" s="265"/>
      <c r="D324" s="260"/>
      <c r="E324" s="260"/>
      <c r="F324" s="260"/>
      <c r="G324" s="260"/>
      <c r="H324" s="261"/>
    </row>
    <row r="325" spans="1:8" ht="15.75" customHeight="1">
      <c r="A325" s="1444" t="s">
        <v>5825</v>
      </c>
      <c r="B325" s="1442" t="s">
        <v>5826</v>
      </c>
      <c r="C325" s="265"/>
      <c r="D325" s="260"/>
      <c r="E325" s="260"/>
      <c r="F325" s="260"/>
      <c r="G325" s="260"/>
      <c r="H325" s="261"/>
    </row>
    <row r="326" spans="1:8" ht="12.75" customHeight="1">
      <c r="A326" s="1444" t="s">
        <v>5827</v>
      </c>
      <c r="B326" s="1442" t="s">
        <v>5828</v>
      </c>
      <c r="C326" s="265"/>
      <c r="D326" s="260"/>
      <c r="E326" s="260"/>
      <c r="F326" s="260"/>
      <c r="G326" s="260"/>
      <c r="H326" s="261"/>
    </row>
    <row r="327" spans="1:8" ht="15" customHeight="1">
      <c r="A327" s="1444" t="s">
        <v>5829</v>
      </c>
      <c r="B327" s="1442" t="s">
        <v>5830</v>
      </c>
      <c r="C327" s="265"/>
      <c r="D327" s="260"/>
      <c r="E327" s="260"/>
      <c r="F327" s="260"/>
      <c r="G327" s="260"/>
      <c r="H327" s="261"/>
    </row>
    <row r="328" spans="1:8" ht="13.5" customHeight="1" thickBot="1">
      <c r="A328" s="1444" t="s">
        <v>5831</v>
      </c>
      <c r="B328" s="1442" t="s">
        <v>5832</v>
      </c>
      <c r="C328" s="265"/>
      <c r="D328" s="268"/>
      <c r="E328" s="268"/>
      <c r="F328" s="268"/>
      <c r="G328" s="268"/>
      <c r="H328" s="269"/>
    </row>
    <row r="329" spans="1:8" ht="15.75" customHeight="1" thickTop="1">
      <c r="A329" s="1444" t="s">
        <v>5833</v>
      </c>
      <c r="B329" s="1442" t="s">
        <v>5834</v>
      </c>
      <c r="C329" s="265"/>
      <c r="D329" s="270"/>
      <c r="E329" s="270"/>
      <c r="F329" s="270"/>
      <c r="G329" s="270"/>
      <c r="H329" s="271"/>
    </row>
    <row r="330" spans="1:8" ht="11.25" customHeight="1">
      <c r="A330" s="1444" t="s">
        <v>5835</v>
      </c>
      <c r="B330" s="1442" t="s">
        <v>5836</v>
      </c>
      <c r="C330" s="265"/>
      <c r="D330" s="260"/>
      <c r="E330" s="260"/>
      <c r="F330" s="260"/>
      <c r="G330" s="260"/>
      <c r="H330" s="261"/>
    </row>
    <row r="331" spans="1:8" ht="14.25" customHeight="1">
      <c r="A331" s="1444" t="s">
        <v>5837</v>
      </c>
      <c r="B331" s="1442" t="s">
        <v>5838</v>
      </c>
      <c r="C331" s="265"/>
      <c r="D331" s="260"/>
      <c r="E331" s="260"/>
      <c r="F331" s="260"/>
      <c r="G331" s="260"/>
      <c r="H331" s="261"/>
    </row>
    <row r="332" spans="1:8" ht="15.75" customHeight="1">
      <c r="A332" s="1444" t="s">
        <v>5839</v>
      </c>
      <c r="B332" s="1442" t="s">
        <v>5840</v>
      </c>
      <c r="C332" s="265"/>
      <c r="D332" s="260"/>
      <c r="E332" s="260"/>
      <c r="F332" s="260"/>
      <c r="G332" s="260"/>
      <c r="H332" s="261"/>
    </row>
    <row r="333" spans="1:8" ht="15" customHeight="1">
      <c r="A333" s="1444" t="s">
        <v>5841</v>
      </c>
      <c r="B333" s="1442" t="s">
        <v>5842</v>
      </c>
      <c r="C333" s="265"/>
      <c r="D333" s="260"/>
      <c r="E333" s="260"/>
      <c r="F333" s="260"/>
      <c r="G333" s="260"/>
      <c r="H333" s="261"/>
    </row>
    <row r="334" spans="1:8" ht="15" customHeight="1">
      <c r="A334" s="1444" t="s">
        <v>5843</v>
      </c>
      <c r="B334" s="1442" t="s">
        <v>5844</v>
      </c>
      <c r="C334" s="265"/>
      <c r="D334" s="260"/>
      <c r="E334" s="260"/>
      <c r="F334" s="260"/>
      <c r="G334" s="260"/>
      <c r="H334" s="261"/>
    </row>
    <row r="335" spans="1:8" ht="15" customHeight="1">
      <c r="A335" s="1444" t="s">
        <v>5845</v>
      </c>
      <c r="B335" s="1442" t="s">
        <v>5846</v>
      </c>
      <c r="C335" s="265"/>
      <c r="D335" s="260"/>
      <c r="E335" s="260"/>
      <c r="F335" s="260"/>
      <c r="G335" s="260"/>
      <c r="H335" s="261"/>
    </row>
    <row r="336" spans="1:8" ht="12" customHeight="1">
      <c r="A336" s="1444" t="s">
        <v>5847</v>
      </c>
      <c r="B336" s="1442" t="s">
        <v>5848</v>
      </c>
      <c r="C336" s="265"/>
      <c r="D336" s="260"/>
      <c r="E336" s="260"/>
      <c r="F336" s="260"/>
      <c r="G336" s="260"/>
      <c r="H336" s="261"/>
    </row>
    <row r="337" spans="1:8" ht="14.25" customHeight="1">
      <c r="A337" s="1444" t="s">
        <v>5849</v>
      </c>
      <c r="B337" s="1442" t="s">
        <v>5850</v>
      </c>
      <c r="C337" s="265"/>
      <c r="D337" s="260"/>
      <c r="E337" s="260"/>
      <c r="F337" s="260"/>
      <c r="G337" s="260"/>
      <c r="H337" s="261"/>
    </row>
    <row r="338" spans="1:8" ht="25.5" customHeight="1">
      <c r="A338" s="1444" t="s">
        <v>5851</v>
      </c>
      <c r="B338" s="1442" t="s">
        <v>5852</v>
      </c>
      <c r="C338" s="265"/>
      <c r="D338" s="260"/>
      <c r="E338" s="260"/>
      <c r="F338" s="260"/>
      <c r="G338" s="260"/>
      <c r="H338" s="261"/>
    </row>
    <row r="339" spans="1:8" ht="14.25" customHeight="1">
      <c r="A339" s="1444" t="s">
        <v>5853</v>
      </c>
      <c r="B339" s="1442" t="s">
        <v>5854</v>
      </c>
      <c r="C339" s="265"/>
      <c r="D339" s="260"/>
      <c r="E339" s="260"/>
      <c r="F339" s="260"/>
      <c r="G339" s="260"/>
      <c r="H339" s="261"/>
    </row>
    <row r="340" spans="1:8" ht="14.25" customHeight="1">
      <c r="A340" s="1444" t="s">
        <v>5855</v>
      </c>
      <c r="B340" s="1442" t="s">
        <v>5856</v>
      </c>
      <c r="C340" s="265"/>
      <c r="D340" s="260"/>
      <c r="E340" s="260"/>
      <c r="F340" s="260"/>
      <c r="G340" s="260"/>
      <c r="H340" s="261"/>
    </row>
    <row r="341" spans="1:8" ht="15.75" customHeight="1">
      <c r="A341" s="1444" t="s">
        <v>5857</v>
      </c>
      <c r="B341" s="1442" t="s">
        <v>5858</v>
      </c>
      <c r="C341" s="265"/>
      <c r="D341" s="260"/>
      <c r="E341" s="260"/>
      <c r="F341" s="260"/>
      <c r="G341" s="260"/>
      <c r="H341" s="261"/>
    </row>
    <row r="342" spans="1:8" ht="12" customHeight="1">
      <c r="A342" s="1444" t="s">
        <v>5859</v>
      </c>
      <c r="B342" s="1442" t="s">
        <v>5860</v>
      </c>
      <c r="C342" s="265"/>
      <c r="D342" s="260"/>
      <c r="E342" s="260"/>
      <c r="F342" s="260"/>
      <c r="G342" s="260"/>
      <c r="H342" s="261"/>
    </row>
    <row r="343" spans="1:8" ht="12" customHeight="1">
      <c r="A343" s="1444" t="s">
        <v>5861</v>
      </c>
      <c r="B343" s="1442" t="s">
        <v>5862</v>
      </c>
      <c r="C343" s="265"/>
      <c r="D343" s="260"/>
      <c r="E343" s="260"/>
      <c r="F343" s="260"/>
      <c r="G343" s="260"/>
      <c r="H343" s="261"/>
    </row>
    <row r="344" spans="1:8" ht="15" customHeight="1">
      <c r="A344" s="1444" t="s">
        <v>5863</v>
      </c>
      <c r="B344" s="1442" t="s">
        <v>5864</v>
      </c>
      <c r="C344" s="265"/>
      <c r="D344" s="260"/>
      <c r="E344" s="260"/>
      <c r="F344" s="260"/>
      <c r="G344" s="260"/>
      <c r="H344" s="261"/>
    </row>
    <row r="345" spans="1:8" ht="11.25" customHeight="1">
      <c r="A345" s="1444" t="s">
        <v>5865</v>
      </c>
      <c r="B345" s="1442" t="s">
        <v>5866</v>
      </c>
      <c r="C345" s="265"/>
      <c r="D345" s="260"/>
      <c r="E345" s="260"/>
      <c r="F345" s="260"/>
      <c r="G345" s="260"/>
      <c r="H345" s="261"/>
    </row>
    <row r="346" spans="1:8" ht="13.5" customHeight="1">
      <c r="A346" s="1444" t="s">
        <v>5867</v>
      </c>
      <c r="B346" s="1442" t="s">
        <v>5868</v>
      </c>
      <c r="C346" s="265"/>
      <c r="D346" s="260"/>
      <c r="E346" s="260"/>
      <c r="F346" s="260"/>
      <c r="G346" s="260"/>
      <c r="H346" s="261"/>
    </row>
    <row r="347" spans="1:8" ht="13.5" customHeight="1">
      <c r="A347" s="1444" t="s">
        <v>5869</v>
      </c>
      <c r="B347" s="1442" t="s">
        <v>5870</v>
      </c>
      <c r="C347" s="265"/>
      <c r="D347" s="260"/>
      <c r="E347" s="260"/>
      <c r="F347" s="260"/>
      <c r="G347" s="260"/>
      <c r="H347" s="261"/>
    </row>
    <row r="348" spans="1:8" ht="13.5" customHeight="1">
      <c r="A348" s="1444" t="s">
        <v>5871</v>
      </c>
      <c r="B348" s="1442" t="s">
        <v>5872</v>
      </c>
      <c r="C348" s="265"/>
      <c r="D348" s="260"/>
      <c r="E348" s="260"/>
      <c r="F348" s="260"/>
      <c r="G348" s="260"/>
      <c r="H348" s="261"/>
    </row>
    <row r="349" spans="1:8" ht="14.25" customHeight="1">
      <c r="A349" s="1444" t="s">
        <v>5873</v>
      </c>
      <c r="B349" s="1442" t="s">
        <v>5874</v>
      </c>
      <c r="C349" s="265"/>
      <c r="D349" s="260"/>
      <c r="E349" s="260"/>
      <c r="F349" s="260"/>
      <c r="G349" s="260"/>
      <c r="H349" s="261"/>
    </row>
    <row r="350" spans="1:8" ht="15.75" customHeight="1">
      <c r="A350" s="1444" t="s">
        <v>5875</v>
      </c>
      <c r="B350" s="1442" t="s">
        <v>5876</v>
      </c>
      <c r="C350" s="265"/>
      <c r="D350" s="260"/>
      <c r="E350" s="260"/>
      <c r="F350" s="260"/>
      <c r="G350" s="260"/>
      <c r="H350" s="261"/>
    </row>
    <row r="351" spans="1:8" ht="13.5" customHeight="1">
      <c r="A351" s="1444" t="s">
        <v>5877</v>
      </c>
      <c r="B351" s="1442" t="s">
        <v>5878</v>
      </c>
      <c r="C351" s="265"/>
      <c r="D351" s="260"/>
      <c r="E351" s="260"/>
      <c r="F351" s="260"/>
      <c r="G351" s="260"/>
      <c r="H351" s="261"/>
    </row>
    <row r="352" spans="1:8" ht="15" customHeight="1">
      <c r="A352" s="1444" t="s">
        <v>5879</v>
      </c>
      <c r="B352" s="1442" t="s">
        <v>5880</v>
      </c>
      <c r="C352" s="265"/>
      <c r="D352" s="260"/>
      <c r="E352" s="260"/>
      <c r="F352" s="260"/>
      <c r="G352" s="260"/>
      <c r="H352" s="261"/>
    </row>
    <row r="353" spans="1:8" ht="12.75" customHeight="1">
      <c r="A353" s="1444" t="s">
        <v>5881</v>
      </c>
      <c r="B353" s="1442" t="s">
        <v>5882</v>
      </c>
      <c r="C353" s="265"/>
      <c r="D353" s="260"/>
      <c r="E353" s="260"/>
      <c r="F353" s="260"/>
      <c r="G353" s="260"/>
      <c r="H353" s="261"/>
    </row>
    <row r="354" spans="1:8" ht="12.75" customHeight="1">
      <c r="A354" s="1444" t="s">
        <v>5883</v>
      </c>
      <c r="B354" s="1442" t="s">
        <v>5884</v>
      </c>
      <c r="C354" s="265"/>
      <c r="D354" s="260"/>
      <c r="E354" s="260"/>
      <c r="F354" s="260"/>
      <c r="G354" s="260"/>
      <c r="H354" s="261"/>
    </row>
    <row r="355" spans="1:8" ht="10.5" customHeight="1" thickBot="1">
      <c r="A355" s="1444" t="s">
        <v>5885</v>
      </c>
      <c r="B355" s="1442" t="s">
        <v>5886</v>
      </c>
      <c r="C355" s="265"/>
      <c r="D355" s="268"/>
      <c r="E355" s="268"/>
      <c r="F355" s="268"/>
      <c r="G355" s="268"/>
      <c r="H355" s="269"/>
    </row>
    <row r="356" spans="1:8" ht="25.5" customHeight="1" thickTop="1">
      <c r="A356" s="1444" t="s">
        <v>5887</v>
      </c>
      <c r="B356" s="1442" t="s">
        <v>5888</v>
      </c>
      <c r="C356" s="265"/>
      <c r="D356" s="270"/>
      <c r="E356" s="270"/>
      <c r="F356" s="270"/>
      <c r="G356" s="270"/>
      <c r="H356" s="271"/>
    </row>
    <row r="357" spans="1:8" ht="12.75" customHeight="1">
      <c r="A357" s="1444" t="s">
        <v>5889</v>
      </c>
      <c r="B357" s="1442" t="s">
        <v>5890</v>
      </c>
      <c r="C357" s="265"/>
      <c r="D357" s="260"/>
      <c r="E357" s="260"/>
      <c r="F357" s="260"/>
      <c r="G357" s="260"/>
      <c r="H357" s="261"/>
    </row>
    <row r="358" spans="1:8" ht="12.75" customHeight="1">
      <c r="A358" s="1444" t="s">
        <v>5891</v>
      </c>
      <c r="B358" s="1443" t="s">
        <v>5892</v>
      </c>
      <c r="C358" s="265"/>
      <c r="D358" s="260"/>
      <c r="E358" s="260"/>
      <c r="F358" s="260"/>
      <c r="G358" s="260"/>
      <c r="H358" s="261"/>
    </row>
    <row r="359" spans="1:8" ht="12.75" customHeight="1">
      <c r="A359" s="1444" t="s">
        <v>5893</v>
      </c>
      <c r="B359" s="1442" t="s">
        <v>5894</v>
      </c>
      <c r="C359" s="265"/>
      <c r="D359" s="260"/>
      <c r="E359" s="260"/>
      <c r="F359" s="260"/>
      <c r="G359" s="260"/>
      <c r="H359" s="261"/>
    </row>
    <row r="360" spans="1:8" ht="14.25" customHeight="1">
      <c r="A360" s="1444" t="s">
        <v>5895</v>
      </c>
      <c r="B360" s="1442" t="s">
        <v>5896</v>
      </c>
      <c r="C360" s="265"/>
      <c r="D360" s="260"/>
      <c r="E360" s="260"/>
      <c r="F360" s="260"/>
      <c r="G360" s="260"/>
      <c r="H360" s="261"/>
    </row>
    <row r="361" spans="1:8" ht="25.5" customHeight="1">
      <c r="A361" s="1444" t="s">
        <v>5897</v>
      </c>
      <c r="B361" s="1442" t="s">
        <v>5898</v>
      </c>
      <c r="C361" s="265"/>
      <c r="D361" s="260"/>
      <c r="E361" s="260"/>
      <c r="F361" s="260"/>
      <c r="G361" s="260"/>
      <c r="H361" s="261"/>
    </row>
    <row r="362" spans="1:8" ht="14.25" customHeight="1">
      <c r="A362" s="1444" t="s">
        <v>5899</v>
      </c>
      <c r="B362" s="1442" t="s">
        <v>5900</v>
      </c>
      <c r="C362" s="265"/>
      <c r="D362" s="260"/>
      <c r="E362" s="260"/>
      <c r="F362" s="260"/>
      <c r="G362" s="260"/>
      <c r="H362" s="261"/>
    </row>
    <row r="363" spans="1:8" ht="12.75" customHeight="1">
      <c r="A363" s="1444" t="s">
        <v>5901</v>
      </c>
      <c r="B363" s="1442" t="s">
        <v>5902</v>
      </c>
      <c r="C363" s="265"/>
      <c r="D363" s="260"/>
      <c r="E363" s="260"/>
      <c r="F363" s="260"/>
      <c r="G363" s="260"/>
      <c r="H363" s="261"/>
    </row>
    <row r="364" spans="1:8" ht="15" customHeight="1">
      <c r="A364" s="1444" t="s">
        <v>5903</v>
      </c>
      <c r="B364" s="1442" t="s">
        <v>5904</v>
      </c>
      <c r="C364" s="265"/>
      <c r="D364" s="260"/>
      <c r="E364" s="260"/>
      <c r="F364" s="260"/>
      <c r="G364" s="260"/>
      <c r="H364" s="261"/>
    </row>
    <row r="365" spans="1:8" ht="10.5" customHeight="1">
      <c r="A365" s="1444" t="s">
        <v>5905</v>
      </c>
      <c r="B365" s="1442" t="s">
        <v>5906</v>
      </c>
      <c r="C365" s="265"/>
      <c r="D365" s="260"/>
      <c r="E365" s="260"/>
      <c r="F365" s="260"/>
      <c r="G365" s="260"/>
      <c r="H365" s="261"/>
    </row>
    <row r="366" spans="1:8" ht="15" customHeight="1">
      <c r="A366" s="1444" t="s">
        <v>5907</v>
      </c>
      <c r="B366" s="1442" t="s">
        <v>5908</v>
      </c>
      <c r="C366" s="265"/>
      <c r="D366" s="260"/>
      <c r="E366" s="260"/>
      <c r="F366" s="260"/>
      <c r="G366" s="260"/>
      <c r="H366" s="261"/>
    </row>
    <row r="367" spans="1:8" ht="12.75" customHeight="1">
      <c r="A367" s="1444" t="s">
        <v>5909</v>
      </c>
      <c r="B367" s="1442" t="s">
        <v>5910</v>
      </c>
      <c r="C367" s="265"/>
      <c r="D367" s="260"/>
      <c r="E367" s="260"/>
      <c r="F367" s="260"/>
      <c r="G367" s="260"/>
      <c r="H367" s="261"/>
    </row>
    <row r="368" spans="1:8" ht="10.5" customHeight="1">
      <c r="A368" s="1444" t="s">
        <v>5911</v>
      </c>
      <c r="B368" s="1443" t="s">
        <v>5912</v>
      </c>
      <c r="C368" s="265"/>
      <c r="D368" s="260"/>
      <c r="E368" s="260"/>
      <c r="F368" s="260"/>
      <c r="G368" s="260"/>
      <c r="H368" s="261"/>
    </row>
    <row r="369" spans="1:8" ht="13.5" customHeight="1">
      <c r="A369" s="1444" t="s">
        <v>5913</v>
      </c>
      <c r="B369" s="1442" t="s">
        <v>5914</v>
      </c>
      <c r="C369" s="265"/>
      <c r="D369" s="260"/>
      <c r="E369" s="260"/>
      <c r="F369" s="260"/>
      <c r="G369" s="260"/>
      <c r="H369" s="261"/>
    </row>
    <row r="370" spans="1:8" ht="15" customHeight="1">
      <c r="A370" s="1444" t="s">
        <v>5915</v>
      </c>
      <c r="B370" s="1442" t="s">
        <v>5916</v>
      </c>
      <c r="C370" s="265"/>
      <c r="D370" s="260"/>
      <c r="E370" s="260"/>
      <c r="F370" s="260"/>
      <c r="G370" s="260"/>
      <c r="H370" s="261"/>
    </row>
    <row r="371" spans="1:8" ht="14.25" customHeight="1">
      <c r="A371" s="1444" t="s">
        <v>5917</v>
      </c>
      <c r="B371" s="1442" t="s">
        <v>5918</v>
      </c>
      <c r="C371" s="265"/>
      <c r="D371" s="260"/>
      <c r="E371" s="260"/>
      <c r="F371" s="260"/>
      <c r="G371" s="260"/>
      <c r="H371" s="261"/>
    </row>
    <row r="372" spans="1:8" ht="15" customHeight="1">
      <c r="A372" s="1444" t="s">
        <v>5919</v>
      </c>
      <c r="B372" s="1442" t="s">
        <v>5920</v>
      </c>
      <c r="C372" s="265"/>
      <c r="D372" s="260"/>
      <c r="E372" s="260"/>
      <c r="F372" s="260"/>
      <c r="G372" s="260"/>
      <c r="H372" s="261"/>
    </row>
    <row r="373" spans="1:8" ht="11.25" customHeight="1">
      <c r="A373" s="1444" t="s">
        <v>5921</v>
      </c>
      <c r="B373" s="1442" t="s">
        <v>5922</v>
      </c>
      <c r="C373" s="265"/>
      <c r="D373" s="260"/>
      <c r="E373" s="260"/>
      <c r="F373" s="260"/>
      <c r="G373" s="260"/>
      <c r="H373" s="261"/>
    </row>
    <row r="374" spans="1:8" ht="15" customHeight="1">
      <c r="A374" s="1444" t="s">
        <v>5923</v>
      </c>
      <c r="B374" s="1442" t="s">
        <v>5924</v>
      </c>
      <c r="C374" s="265"/>
      <c r="D374" s="260"/>
      <c r="E374" s="260"/>
      <c r="F374" s="260"/>
      <c r="G374" s="260"/>
      <c r="H374" s="261"/>
    </row>
    <row r="375" spans="1:8" ht="12.75" customHeight="1">
      <c r="A375" s="1444" t="s">
        <v>5925</v>
      </c>
      <c r="B375" s="1442" t="s">
        <v>5926</v>
      </c>
      <c r="C375" s="265"/>
      <c r="D375" s="260"/>
      <c r="E375" s="260"/>
      <c r="F375" s="260"/>
      <c r="G375" s="260"/>
      <c r="H375" s="261"/>
    </row>
    <row r="376" spans="1:8" ht="14.25" customHeight="1">
      <c r="A376" s="1444" t="s">
        <v>5927</v>
      </c>
      <c r="B376" s="1442" t="s">
        <v>5928</v>
      </c>
      <c r="C376" s="265"/>
      <c r="D376" s="260"/>
      <c r="E376" s="260"/>
      <c r="F376" s="260"/>
      <c r="G376" s="260"/>
      <c r="H376" s="261"/>
    </row>
    <row r="377" spans="1:8" ht="12" customHeight="1">
      <c r="A377" s="1444" t="s">
        <v>5929</v>
      </c>
      <c r="B377" s="1443" t="s">
        <v>5930</v>
      </c>
      <c r="C377" s="265"/>
      <c r="D377" s="260"/>
      <c r="E377" s="260"/>
      <c r="F377" s="260"/>
      <c r="G377" s="260"/>
      <c r="H377" s="261"/>
    </row>
    <row r="378" spans="1:8" ht="15.75" customHeight="1">
      <c r="A378" s="1444" t="s">
        <v>5931</v>
      </c>
      <c r="B378" s="1442" t="s">
        <v>5932</v>
      </c>
      <c r="C378" s="265"/>
      <c r="D378" s="260"/>
      <c r="E378" s="260"/>
      <c r="F378" s="260"/>
      <c r="G378" s="260"/>
      <c r="H378" s="261"/>
    </row>
    <row r="379" spans="1:8" ht="15.75" customHeight="1">
      <c r="A379" s="1444" t="s">
        <v>5933</v>
      </c>
      <c r="B379" s="1442" t="s">
        <v>5934</v>
      </c>
      <c r="C379" s="265"/>
      <c r="D379" s="260"/>
      <c r="E379" s="260"/>
      <c r="F379" s="260"/>
      <c r="G379" s="260"/>
      <c r="H379" s="261"/>
    </row>
    <row r="380" spans="1:8" ht="17.25" customHeight="1">
      <c r="A380" s="1444" t="s">
        <v>5935</v>
      </c>
      <c r="B380" s="1442" t="s">
        <v>5936</v>
      </c>
      <c r="C380" s="265"/>
      <c r="D380" s="260"/>
      <c r="E380" s="260"/>
      <c r="F380" s="260"/>
      <c r="G380" s="260"/>
      <c r="H380" s="261"/>
    </row>
    <row r="381" spans="1:8" ht="16.5" customHeight="1">
      <c r="A381" s="1444" t="s">
        <v>5937</v>
      </c>
      <c r="B381" s="1442" t="s">
        <v>5938</v>
      </c>
      <c r="C381" s="265"/>
      <c r="D381" s="260"/>
      <c r="E381" s="260"/>
      <c r="F381" s="260"/>
      <c r="G381" s="260"/>
      <c r="H381" s="261"/>
    </row>
    <row r="382" spans="1:8" ht="16.5" customHeight="1" thickBot="1">
      <c r="A382" s="1444" t="s">
        <v>5939</v>
      </c>
      <c r="B382" s="1442" t="s">
        <v>5940</v>
      </c>
      <c r="C382" s="265"/>
      <c r="D382" s="268"/>
      <c r="E382" s="268"/>
      <c r="F382" s="268"/>
      <c r="G382" s="268"/>
      <c r="H382" s="269"/>
    </row>
    <row r="383" spans="1:8" ht="16.5" customHeight="1" thickTop="1">
      <c r="A383" s="1444" t="s">
        <v>5941</v>
      </c>
      <c r="B383" s="1442" t="s">
        <v>5942</v>
      </c>
      <c r="C383" s="265"/>
      <c r="D383" s="270"/>
      <c r="E383" s="270"/>
      <c r="F383" s="270"/>
      <c r="G383" s="270"/>
      <c r="H383" s="271"/>
    </row>
    <row r="384" spans="1:8" ht="14.25" customHeight="1">
      <c r="A384" s="1444" t="s">
        <v>5943</v>
      </c>
      <c r="B384" s="1442" t="s">
        <v>5944</v>
      </c>
      <c r="C384" s="265"/>
      <c r="D384" s="260"/>
      <c r="E384" s="260"/>
      <c r="F384" s="260"/>
      <c r="G384" s="260"/>
      <c r="H384" s="261"/>
    </row>
    <row r="385" spans="1:8" ht="13.5" customHeight="1">
      <c r="A385" s="1444" t="s">
        <v>5945</v>
      </c>
      <c r="B385" s="1442" t="s">
        <v>5946</v>
      </c>
      <c r="C385" s="265"/>
      <c r="D385" s="260"/>
      <c r="E385" s="260"/>
      <c r="F385" s="260"/>
      <c r="G385" s="260"/>
      <c r="H385" s="261"/>
    </row>
    <row r="386" spans="1:8" ht="12.75" customHeight="1">
      <c r="A386" s="1444" t="s">
        <v>5947</v>
      </c>
      <c r="B386" s="1443" t="s">
        <v>5948</v>
      </c>
      <c r="C386" s="265"/>
      <c r="D386" s="260"/>
      <c r="E386" s="260"/>
      <c r="F386" s="260"/>
      <c r="G386" s="260"/>
      <c r="H386" s="261"/>
    </row>
    <row r="387" spans="1:8" ht="25.5" customHeight="1">
      <c r="A387" s="1444" t="s">
        <v>5949</v>
      </c>
      <c r="B387" s="1442" t="s">
        <v>5950</v>
      </c>
      <c r="C387" s="265"/>
      <c r="D387" s="260"/>
      <c r="E387" s="260"/>
      <c r="F387" s="260"/>
      <c r="G387" s="260"/>
      <c r="H387" s="261"/>
    </row>
    <row r="388" spans="1:8" ht="15.75" customHeight="1">
      <c r="A388" s="1444" t="s">
        <v>5951</v>
      </c>
      <c r="B388" s="1442" t="s">
        <v>5952</v>
      </c>
      <c r="C388" s="265"/>
      <c r="D388" s="260"/>
      <c r="E388" s="260"/>
      <c r="F388" s="260"/>
      <c r="G388" s="260"/>
      <c r="H388" s="261"/>
    </row>
    <row r="389" spans="1:8" ht="15.75" customHeight="1">
      <c r="A389" s="1444" t="s">
        <v>5953</v>
      </c>
      <c r="B389" s="1443" t="s">
        <v>5954</v>
      </c>
      <c r="C389" s="265"/>
      <c r="D389" s="260"/>
      <c r="E389" s="260"/>
      <c r="F389" s="260"/>
      <c r="G389" s="260"/>
      <c r="H389" s="261"/>
    </row>
    <row r="390" spans="1:8" ht="12.75" customHeight="1">
      <c r="A390" s="1444" t="s">
        <v>5955</v>
      </c>
      <c r="B390" s="1443" t="s">
        <v>5956</v>
      </c>
      <c r="C390" s="265"/>
      <c r="D390" s="260"/>
      <c r="E390" s="260"/>
      <c r="F390" s="260"/>
      <c r="G390" s="260"/>
      <c r="H390" s="261"/>
    </row>
    <row r="391" spans="1:8" ht="16.5" customHeight="1">
      <c r="A391" s="1444" t="s">
        <v>5957</v>
      </c>
      <c r="B391" s="1442" t="s">
        <v>5958</v>
      </c>
      <c r="C391" s="265"/>
      <c r="D391" s="260"/>
      <c r="E391" s="260"/>
      <c r="F391" s="260"/>
      <c r="G391" s="260"/>
      <c r="H391" s="261"/>
    </row>
    <row r="392" spans="1:8" ht="13.5" customHeight="1">
      <c r="A392" s="1444" t="s">
        <v>5959</v>
      </c>
      <c r="B392" s="1442" t="s">
        <v>5960</v>
      </c>
      <c r="C392" s="265"/>
      <c r="D392" s="260"/>
      <c r="E392" s="260"/>
      <c r="F392" s="260"/>
      <c r="G392" s="260"/>
      <c r="H392" s="261"/>
    </row>
    <row r="393" spans="1:8" ht="15.75" customHeight="1">
      <c r="A393" s="1444" t="s">
        <v>5961</v>
      </c>
      <c r="B393" s="1442" t="s">
        <v>5962</v>
      </c>
      <c r="C393" s="265"/>
      <c r="D393" s="260"/>
      <c r="E393" s="260"/>
      <c r="F393" s="260"/>
      <c r="G393" s="260"/>
      <c r="H393" s="261"/>
    </row>
    <row r="394" spans="1:8" ht="12" customHeight="1">
      <c r="A394" s="1444" t="s">
        <v>5963</v>
      </c>
      <c r="B394" s="1442" t="s">
        <v>5964</v>
      </c>
      <c r="C394" s="265"/>
      <c r="D394" s="260"/>
      <c r="E394" s="260"/>
      <c r="F394" s="260"/>
      <c r="G394" s="260"/>
      <c r="H394" s="261"/>
    </row>
    <row r="395" spans="1:8" ht="25.5" customHeight="1">
      <c r="A395" s="1444" t="s">
        <v>5965</v>
      </c>
      <c r="B395" s="1442" t="s">
        <v>5966</v>
      </c>
      <c r="C395" s="265"/>
      <c r="D395" s="260"/>
      <c r="E395" s="260"/>
      <c r="F395" s="260"/>
      <c r="G395" s="260"/>
      <c r="H395" s="261"/>
    </row>
    <row r="396" spans="1:8" ht="15" customHeight="1">
      <c r="A396" s="1444" t="s">
        <v>5967</v>
      </c>
      <c r="B396" s="1443" t="s">
        <v>5968</v>
      </c>
      <c r="C396" s="265"/>
      <c r="D396" s="260"/>
      <c r="E396" s="260"/>
      <c r="F396" s="260"/>
      <c r="G396" s="260"/>
      <c r="H396" s="261"/>
    </row>
    <row r="397" spans="1:8" ht="14.25" customHeight="1">
      <c r="A397" s="1444" t="s">
        <v>5969</v>
      </c>
      <c r="B397" s="1443" t="s">
        <v>5970</v>
      </c>
      <c r="C397" s="265"/>
      <c r="D397" s="260"/>
      <c r="E397" s="260"/>
      <c r="F397" s="260"/>
      <c r="G397" s="260"/>
      <c r="H397" s="261"/>
    </row>
    <row r="398" spans="1:8" ht="15.75" customHeight="1">
      <c r="A398" s="1444" t="s">
        <v>5971</v>
      </c>
      <c r="B398" s="1442" t="s">
        <v>5972</v>
      </c>
      <c r="C398" s="265"/>
      <c r="D398" s="260"/>
      <c r="E398" s="260"/>
      <c r="F398" s="260"/>
      <c r="G398" s="260"/>
      <c r="H398" s="261"/>
    </row>
    <row r="399" spans="1:8" ht="13.5" customHeight="1">
      <c r="A399" s="1444" t="s">
        <v>5973</v>
      </c>
      <c r="B399" s="1442" t="s">
        <v>5974</v>
      </c>
      <c r="C399" s="265"/>
      <c r="D399" s="260"/>
      <c r="E399" s="260"/>
      <c r="F399" s="260"/>
      <c r="G399" s="260"/>
      <c r="H399" s="261"/>
    </row>
    <row r="400" spans="1:8" ht="15" customHeight="1">
      <c r="A400" s="1444" t="s">
        <v>5975</v>
      </c>
      <c r="B400" s="1442" t="s">
        <v>5976</v>
      </c>
      <c r="C400" s="265"/>
      <c r="D400" s="260"/>
      <c r="E400" s="260"/>
      <c r="F400" s="260"/>
      <c r="G400" s="260"/>
      <c r="H400" s="261"/>
    </row>
    <row r="401" spans="1:8" ht="15.75" customHeight="1">
      <c r="A401" s="1444" t="s">
        <v>5977</v>
      </c>
      <c r="B401" s="1442" t="s">
        <v>5978</v>
      </c>
      <c r="C401" s="265"/>
      <c r="D401" s="260"/>
      <c r="E401" s="260"/>
      <c r="F401" s="260"/>
      <c r="G401" s="260"/>
      <c r="H401" s="261"/>
    </row>
    <row r="402" spans="1:8" ht="14.25" customHeight="1">
      <c r="A402" s="1444" t="s">
        <v>5979</v>
      </c>
      <c r="B402" s="1442" t="s">
        <v>5980</v>
      </c>
      <c r="C402" s="265"/>
      <c r="D402" s="260"/>
      <c r="E402" s="260"/>
      <c r="F402" s="260"/>
      <c r="G402" s="260"/>
      <c r="H402" s="261"/>
    </row>
    <row r="403" spans="1:8" ht="15" customHeight="1">
      <c r="A403" s="1444" t="s">
        <v>5981</v>
      </c>
      <c r="B403" s="1442" t="s">
        <v>5982</v>
      </c>
      <c r="C403" s="265"/>
      <c r="D403" s="260"/>
      <c r="E403" s="260"/>
      <c r="F403" s="260"/>
      <c r="G403" s="260"/>
      <c r="H403" s="261"/>
    </row>
    <row r="404" spans="1:8" ht="16.5" customHeight="1">
      <c r="A404" s="1444" t="s">
        <v>5983</v>
      </c>
      <c r="B404" s="1442" t="s">
        <v>5984</v>
      </c>
      <c r="C404" s="265"/>
      <c r="D404" s="260"/>
      <c r="E404" s="260"/>
      <c r="F404" s="260"/>
      <c r="G404" s="260"/>
      <c r="H404" s="261"/>
    </row>
    <row r="405" spans="1:8" ht="15" customHeight="1">
      <c r="A405" s="1444" t="s">
        <v>5985</v>
      </c>
      <c r="B405" s="1442" t="s">
        <v>5986</v>
      </c>
      <c r="C405" s="265"/>
      <c r="D405" s="260"/>
      <c r="E405" s="260"/>
      <c r="F405" s="260"/>
      <c r="G405" s="260"/>
      <c r="H405" s="261"/>
    </row>
    <row r="406" spans="1:8" ht="13.5" customHeight="1">
      <c r="A406" s="1444" t="s">
        <v>5987</v>
      </c>
      <c r="B406" s="1442" t="s">
        <v>5988</v>
      </c>
      <c r="C406" s="265"/>
      <c r="D406" s="260"/>
      <c r="E406" s="260"/>
      <c r="F406" s="260"/>
      <c r="G406" s="260"/>
      <c r="H406" s="261"/>
    </row>
    <row r="407" spans="1:8" ht="15" customHeight="1">
      <c r="A407" s="1444" t="s">
        <v>5989</v>
      </c>
      <c r="B407" s="1443" t="s">
        <v>5990</v>
      </c>
      <c r="C407" s="265"/>
      <c r="D407" s="260"/>
      <c r="E407" s="260"/>
      <c r="F407" s="260"/>
      <c r="G407" s="260"/>
      <c r="H407" s="261"/>
    </row>
    <row r="408" spans="1:8" ht="16.5" customHeight="1">
      <c r="A408" s="1444" t="s">
        <v>5991</v>
      </c>
      <c r="B408" s="1442" t="s">
        <v>5992</v>
      </c>
      <c r="C408" s="265"/>
      <c r="D408" s="260"/>
      <c r="E408" s="260"/>
      <c r="F408" s="260"/>
      <c r="G408" s="260"/>
      <c r="H408" s="261"/>
    </row>
    <row r="409" spans="1:8" ht="14.25" customHeight="1" thickBot="1">
      <c r="A409" s="1444" t="s">
        <v>5993</v>
      </c>
      <c r="B409" s="1442" t="s">
        <v>5994</v>
      </c>
      <c r="C409" s="265"/>
      <c r="D409" s="268"/>
      <c r="E409" s="268"/>
      <c r="F409" s="268"/>
      <c r="G409" s="268"/>
      <c r="H409" s="269"/>
    </row>
    <row r="410" spans="1:8" ht="12" customHeight="1" thickTop="1">
      <c r="A410" s="1444" t="s">
        <v>5995</v>
      </c>
      <c r="B410" s="1443" t="s">
        <v>5996</v>
      </c>
      <c r="C410" s="265"/>
      <c r="D410" s="270"/>
      <c r="E410" s="270"/>
      <c r="F410" s="270"/>
      <c r="G410" s="270"/>
      <c r="H410" s="271"/>
    </row>
    <row r="411" spans="1:8" ht="15" customHeight="1">
      <c r="A411" s="1444" t="s">
        <v>5997</v>
      </c>
      <c r="B411" s="1442" t="s">
        <v>5998</v>
      </c>
      <c r="C411" s="265"/>
      <c r="D411" s="260"/>
      <c r="E411" s="260"/>
      <c r="F411" s="260"/>
      <c r="G411" s="260"/>
      <c r="H411" s="261"/>
    </row>
    <row r="412" spans="1:8" ht="15" customHeight="1">
      <c r="A412" s="1444" t="s">
        <v>5999</v>
      </c>
      <c r="B412" s="1442" t="s">
        <v>6000</v>
      </c>
      <c r="C412" s="265"/>
      <c r="D412" s="260"/>
      <c r="E412" s="260"/>
      <c r="F412" s="260"/>
      <c r="G412" s="260"/>
      <c r="H412" s="261"/>
    </row>
    <row r="413" spans="1:8" ht="12.75" customHeight="1">
      <c r="A413" s="1444" t="s">
        <v>6001</v>
      </c>
      <c r="B413" s="1443" t="s">
        <v>6002</v>
      </c>
      <c r="C413" s="265"/>
      <c r="D413" s="260"/>
      <c r="E413" s="260"/>
      <c r="F413" s="260"/>
      <c r="G413" s="260"/>
      <c r="H413" s="261"/>
    </row>
    <row r="414" spans="1:8" ht="25.5" customHeight="1">
      <c r="A414" s="1444" t="s">
        <v>6003</v>
      </c>
      <c r="B414" s="1443" t="s">
        <v>6004</v>
      </c>
      <c r="C414" s="265"/>
      <c r="D414" s="260"/>
      <c r="E414" s="260"/>
      <c r="F414" s="260"/>
      <c r="G414" s="260"/>
      <c r="H414" s="261"/>
    </row>
    <row r="415" spans="1:8" ht="15" customHeight="1">
      <c r="A415" s="1444" t="s">
        <v>6005</v>
      </c>
      <c r="B415" s="1442" t="s">
        <v>6006</v>
      </c>
      <c r="C415" s="265"/>
      <c r="D415" s="260"/>
      <c r="E415" s="260"/>
      <c r="F415" s="260"/>
      <c r="G415" s="260"/>
      <c r="H415" s="261"/>
    </row>
    <row r="416" spans="1:8" ht="18" customHeight="1">
      <c r="A416" s="1444" t="s">
        <v>6007</v>
      </c>
      <c r="B416" s="1442" t="s">
        <v>6008</v>
      </c>
      <c r="C416" s="265"/>
      <c r="D416" s="260"/>
      <c r="E416" s="260"/>
      <c r="F416" s="260"/>
      <c r="G416" s="260"/>
      <c r="H416" s="261"/>
    </row>
    <row r="417" spans="1:8" ht="12" customHeight="1">
      <c r="A417" s="1444" t="s">
        <v>6009</v>
      </c>
      <c r="B417" s="1442" t="s">
        <v>6010</v>
      </c>
      <c r="C417" s="265"/>
      <c r="D417" s="260"/>
      <c r="E417" s="260"/>
      <c r="F417" s="260"/>
      <c r="G417" s="260"/>
      <c r="H417" s="261"/>
    </row>
    <row r="418" spans="1:8" ht="14.25" customHeight="1">
      <c r="A418" s="1444" t="s">
        <v>6011</v>
      </c>
      <c r="B418" s="1442" t="s">
        <v>6012</v>
      </c>
      <c r="C418" s="265"/>
      <c r="D418" s="260"/>
      <c r="E418" s="260"/>
      <c r="F418" s="260"/>
      <c r="G418" s="260"/>
      <c r="H418" s="261"/>
    </row>
    <row r="419" spans="1:8" ht="17.25" customHeight="1">
      <c r="A419" s="1444" t="s">
        <v>6013</v>
      </c>
      <c r="B419" s="1442" t="s">
        <v>6014</v>
      </c>
      <c r="C419" s="265"/>
      <c r="D419" s="260"/>
      <c r="E419" s="260"/>
      <c r="F419" s="260"/>
      <c r="G419" s="260"/>
      <c r="H419" s="261"/>
    </row>
    <row r="420" spans="1:8" ht="13.5" customHeight="1">
      <c r="A420" s="1444" t="s">
        <v>6015</v>
      </c>
      <c r="B420" s="1442" t="s">
        <v>6016</v>
      </c>
      <c r="C420" s="265"/>
      <c r="D420" s="260"/>
      <c r="E420" s="260"/>
      <c r="F420" s="260"/>
      <c r="G420" s="260"/>
      <c r="H420" s="261"/>
    </row>
    <row r="421" spans="1:8" ht="15.75" customHeight="1">
      <c r="A421" s="1444" t="s">
        <v>6017</v>
      </c>
      <c r="B421" s="1443" t="s">
        <v>6018</v>
      </c>
      <c r="C421" s="265"/>
      <c r="D421" s="260"/>
      <c r="E421" s="260"/>
      <c r="F421" s="260"/>
      <c r="G421" s="260"/>
      <c r="H421" s="261"/>
    </row>
    <row r="422" spans="1:8" ht="15.75" customHeight="1">
      <c r="A422" s="1444" t="s">
        <v>6019</v>
      </c>
      <c r="B422" s="1443" t="s">
        <v>6020</v>
      </c>
      <c r="C422" s="265"/>
      <c r="D422" s="260"/>
      <c r="E422" s="260"/>
      <c r="F422" s="260"/>
      <c r="G422" s="260"/>
      <c r="H422" s="261"/>
    </row>
    <row r="423" spans="1:8" ht="25.5" customHeight="1">
      <c r="A423" s="1444" t="s">
        <v>6021</v>
      </c>
      <c r="B423" s="1442" t="s">
        <v>6022</v>
      </c>
      <c r="C423" s="265"/>
      <c r="D423" s="260"/>
      <c r="E423" s="260"/>
      <c r="F423" s="260"/>
      <c r="G423" s="260"/>
      <c r="H423" s="261"/>
    </row>
    <row r="424" spans="1:8" ht="16.5" customHeight="1">
      <c r="A424" s="1444" t="s">
        <v>6023</v>
      </c>
      <c r="B424" s="1442" t="s">
        <v>6024</v>
      </c>
      <c r="C424" s="265"/>
      <c r="D424" s="260"/>
      <c r="E424" s="260"/>
      <c r="F424" s="260"/>
      <c r="G424" s="260"/>
      <c r="H424" s="261"/>
    </row>
    <row r="425" spans="1:8" ht="17.25" customHeight="1">
      <c r="A425" s="1444" t="s">
        <v>6025</v>
      </c>
      <c r="B425" s="1442" t="s">
        <v>6026</v>
      </c>
      <c r="C425" s="265"/>
      <c r="D425" s="260"/>
      <c r="E425" s="260"/>
      <c r="F425" s="260"/>
      <c r="G425" s="260"/>
      <c r="H425" s="261"/>
    </row>
    <row r="426" spans="1:8" ht="18" customHeight="1">
      <c r="A426" s="1444" t="s">
        <v>6027</v>
      </c>
      <c r="B426" s="1442" t="s">
        <v>6028</v>
      </c>
      <c r="C426" s="265"/>
      <c r="D426" s="260"/>
      <c r="E426" s="260"/>
      <c r="F426" s="260"/>
      <c r="G426" s="260"/>
      <c r="H426" s="261"/>
    </row>
    <row r="427" spans="1:8" ht="15.75" customHeight="1">
      <c r="A427" s="1444" t="s">
        <v>6029</v>
      </c>
      <c r="B427" s="1442" t="s">
        <v>6030</v>
      </c>
      <c r="C427" s="265"/>
      <c r="D427" s="260"/>
      <c r="E427" s="260"/>
      <c r="F427" s="260"/>
      <c r="G427" s="260"/>
      <c r="H427" s="261"/>
    </row>
    <row r="428" spans="1:8" ht="17.25" customHeight="1">
      <c r="A428" s="1444" t="s">
        <v>6031</v>
      </c>
      <c r="B428" s="1442" t="s">
        <v>6032</v>
      </c>
      <c r="C428" s="265"/>
      <c r="D428" s="260"/>
      <c r="E428" s="260"/>
      <c r="F428" s="260"/>
      <c r="G428" s="260"/>
      <c r="H428" s="261"/>
    </row>
    <row r="429" spans="1:8" ht="16.5" customHeight="1">
      <c r="A429" s="1444" t="s">
        <v>6033</v>
      </c>
      <c r="B429" s="1442" t="s">
        <v>6034</v>
      </c>
      <c r="C429" s="265"/>
      <c r="D429" s="260"/>
      <c r="E429" s="260"/>
      <c r="F429" s="260"/>
      <c r="G429" s="260"/>
      <c r="H429" s="261"/>
    </row>
    <row r="430" spans="1:8" ht="17.25" customHeight="1">
      <c r="A430" s="1444" t="s">
        <v>6035</v>
      </c>
      <c r="B430" s="1442" t="s">
        <v>6036</v>
      </c>
      <c r="C430" s="265"/>
      <c r="D430" s="260"/>
      <c r="E430" s="260"/>
      <c r="F430" s="260"/>
      <c r="G430" s="260"/>
      <c r="H430" s="261"/>
    </row>
    <row r="431" spans="1:8" ht="13.5" customHeight="1">
      <c r="A431" s="1444" t="s">
        <v>6037</v>
      </c>
      <c r="B431" s="1442" t="s">
        <v>6038</v>
      </c>
      <c r="C431" s="265"/>
      <c r="D431" s="260"/>
      <c r="E431" s="260"/>
      <c r="F431" s="260"/>
      <c r="G431" s="260"/>
      <c r="H431" s="261"/>
    </row>
    <row r="432" spans="1:8" ht="24.75" customHeight="1">
      <c r="A432" s="1444" t="s">
        <v>6039</v>
      </c>
      <c r="B432" s="1442" t="s">
        <v>6040</v>
      </c>
      <c r="C432" s="265"/>
      <c r="D432" s="260"/>
      <c r="E432" s="260"/>
      <c r="F432" s="260"/>
      <c r="G432" s="260"/>
      <c r="H432" s="261"/>
    </row>
    <row r="433" spans="1:8" ht="16.5" customHeight="1">
      <c r="A433" s="1444" t="s">
        <v>6041</v>
      </c>
      <c r="B433" s="1442" t="s">
        <v>6042</v>
      </c>
      <c r="C433" s="265"/>
      <c r="D433" s="260"/>
      <c r="E433" s="260"/>
      <c r="F433" s="260"/>
      <c r="G433" s="260"/>
      <c r="H433" s="261"/>
    </row>
    <row r="434" spans="1:8" ht="25.5" customHeight="1">
      <c r="A434" s="1444" t="s">
        <v>6043</v>
      </c>
      <c r="B434" s="1443" t="s">
        <v>6044</v>
      </c>
      <c r="C434" s="265"/>
      <c r="D434" s="260"/>
      <c r="E434" s="260"/>
      <c r="F434" s="260"/>
      <c r="G434" s="260"/>
      <c r="H434" s="261"/>
    </row>
    <row r="435" spans="1:8" ht="16.5" customHeight="1">
      <c r="A435" s="1444" t="s">
        <v>6045</v>
      </c>
      <c r="B435" s="1443" t="s">
        <v>6046</v>
      </c>
      <c r="C435" s="265"/>
      <c r="D435" s="260"/>
      <c r="E435" s="260"/>
      <c r="F435" s="260"/>
      <c r="G435" s="260"/>
      <c r="H435" s="261"/>
    </row>
    <row r="436" spans="1:8" ht="25.5" customHeight="1" thickBot="1">
      <c r="A436" s="1444" t="s">
        <v>6047</v>
      </c>
      <c r="B436" s="1442" t="s">
        <v>6048</v>
      </c>
      <c r="C436" s="265"/>
      <c r="D436" s="268"/>
      <c r="E436" s="268"/>
      <c r="F436" s="268"/>
      <c r="G436" s="268"/>
      <c r="H436" s="269"/>
    </row>
    <row r="437" spans="1:8" ht="17.25" customHeight="1" thickTop="1">
      <c r="A437" s="1444" t="s">
        <v>6049</v>
      </c>
      <c r="B437" s="1442" t="s">
        <v>6050</v>
      </c>
      <c r="C437" s="265"/>
      <c r="D437" s="270"/>
      <c r="E437" s="270"/>
      <c r="F437" s="270"/>
      <c r="G437" s="270"/>
      <c r="H437" s="271"/>
    </row>
    <row r="438" spans="1:8" ht="14.25" customHeight="1">
      <c r="A438" s="1444" t="s">
        <v>6051</v>
      </c>
      <c r="B438" s="1443" t="s">
        <v>6052</v>
      </c>
      <c r="C438" s="265"/>
      <c r="D438" s="260"/>
      <c r="E438" s="260"/>
      <c r="F438" s="260"/>
      <c r="G438" s="260"/>
      <c r="H438" s="261"/>
    </row>
    <row r="439" spans="1:8" ht="17.25" customHeight="1">
      <c r="A439" s="1444" t="s">
        <v>6053</v>
      </c>
      <c r="B439" s="1442" t="s">
        <v>6054</v>
      </c>
      <c r="C439" s="265"/>
      <c r="D439" s="260"/>
      <c r="E439" s="260"/>
      <c r="F439" s="260"/>
      <c r="G439" s="260"/>
      <c r="H439" s="261"/>
    </row>
    <row r="440" spans="1:8" ht="17.25" customHeight="1">
      <c r="A440" s="1444" t="s">
        <v>6055</v>
      </c>
      <c r="B440" s="1442" t="s">
        <v>6056</v>
      </c>
      <c r="C440" s="265"/>
      <c r="D440" s="260"/>
      <c r="E440" s="260"/>
      <c r="F440" s="260"/>
      <c r="G440" s="260"/>
      <c r="H440" s="261"/>
    </row>
    <row r="441" spans="1:8" ht="18" customHeight="1">
      <c r="A441" s="1444" t="s">
        <v>6057</v>
      </c>
      <c r="B441" s="1442" t="s">
        <v>6058</v>
      </c>
      <c r="C441" s="265"/>
      <c r="D441" s="260"/>
      <c r="E441" s="260"/>
      <c r="F441" s="260"/>
      <c r="G441" s="260"/>
      <c r="H441" s="261"/>
    </row>
    <row r="442" spans="1:8" ht="17.25" customHeight="1">
      <c r="A442" s="1444" t="s">
        <v>6059</v>
      </c>
      <c r="B442" s="1442" t="s">
        <v>6060</v>
      </c>
      <c r="C442" s="265"/>
      <c r="D442" s="260"/>
      <c r="E442" s="260"/>
      <c r="F442" s="260"/>
      <c r="G442" s="260"/>
      <c r="H442" s="261"/>
    </row>
    <row r="443" spans="1:8" ht="15" customHeight="1">
      <c r="A443" s="1444" t="s">
        <v>6061</v>
      </c>
      <c r="B443" s="1442" t="s">
        <v>6062</v>
      </c>
      <c r="C443" s="265"/>
      <c r="D443" s="260"/>
      <c r="E443" s="260"/>
      <c r="F443" s="260"/>
      <c r="G443" s="260"/>
      <c r="H443" s="261"/>
    </row>
    <row r="444" spans="1:8" ht="15.75" customHeight="1">
      <c r="A444" s="1444" t="s">
        <v>6063</v>
      </c>
      <c r="B444" s="1442" t="s">
        <v>6064</v>
      </c>
      <c r="C444" s="265"/>
      <c r="D444" s="260"/>
      <c r="E444" s="260"/>
      <c r="F444" s="260"/>
      <c r="G444" s="260"/>
      <c r="H444" s="261"/>
    </row>
    <row r="445" spans="1:8" ht="16.5" customHeight="1">
      <c r="A445" s="1444" t="s">
        <v>6065</v>
      </c>
      <c r="B445" s="1442" t="s">
        <v>6066</v>
      </c>
      <c r="C445" s="265"/>
      <c r="D445" s="260"/>
      <c r="E445" s="260"/>
      <c r="F445" s="260"/>
      <c r="G445" s="260"/>
      <c r="H445" s="261"/>
    </row>
    <row r="446" spans="1:8" ht="15.75" customHeight="1">
      <c r="A446" s="1444" t="s">
        <v>6067</v>
      </c>
      <c r="B446" s="1442" t="s">
        <v>6068</v>
      </c>
      <c r="C446" s="265"/>
      <c r="D446" s="260"/>
      <c r="E446" s="260"/>
      <c r="F446" s="260"/>
      <c r="G446" s="260"/>
      <c r="H446" s="261"/>
    </row>
    <row r="447" spans="1:8" ht="15.75" customHeight="1">
      <c r="A447" s="1444" t="s">
        <v>6069</v>
      </c>
      <c r="B447" s="1442" t="s">
        <v>6070</v>
      </c>
      <c r="C447" s="265"/>
      <c r="D447" s="260"/>
      <c r="E447" s="260"/>
      <c r="F447" s="260"/>
      <c r="G447" s="260"/>
      <c r="H447" s="261"/>
    </row>
    <row r="448" spans="1:8" ht="16.5" customHeight="1">
      <c r="A448" s="1444" t="s">
        <v>6071</v>
      </c>
      <c r="B448" s="1442" t="s">
        <v>6072</v>
      </c>
      <c r="C448" s="265"/>
      <c r="D448" s="260"/>
      <c r="E448" s="260"/>
      <c r="F448" s="260"/>
      <c r="G448" s="260"/>
      <c r="H448" s="261"/>
    </row>
    <row r="449" spans="1:8" ht="25.5" customHeight="1">
      <c r="A449" s="1444" t="s">
        <v>6073</v>
      </c>
      <c r="B449" s="1442" t="s">
        <v>6074</v>
      </c>
      <c r="C449" s="265"/>
      <c r="D449" s="260"/>
      <c r="E449" s="260"/>
      <c r="F449" s="260"/>
      <c r="G449" s="260"/>
      <c r="H449" s="261"/>
    </row>
    <row r="450" spans="1:8" ht="17.25" customHeight="1">
      <c r="A450" s="1444" t="s">
        <v>6075</v>
      </c>
      <c r="B450" s="1442" t="s">
        <v>6076</v>
      </c>
      <c r="C450" s="265"/>
      <c r="D450" s="260"/>
      <c r="E450" s="260"/>
      <c r="F450" s="260"/>
      <c r="G450" s="260"/>
      <c r="H450" s="261"/>
    </row>
    <row r="451" spans="1:8" ht="17.25" customHeight="1">
      <c r="A451" s="1444" t="s">
        <v>6077</v>
      </c>
      <c r="B451" s="1442" t="s">
        <v>6078</v>
      </c>
      <c r="C451" s="265"/>
      <c r="D451" s="260"/>
      <c r="E451" s="260"/>
      <c r="F451" s="260"/>
      <c r="G451" s="260"/>
      <c r="H451" s="261"/>
    </row>
    <row r="452" spans="1:8" ht="18.75" customHeight="1">
      <c r="A452" s="1444" t="s">
        <v>6079</v>
      </c>
      <c r="B452" s="1442" t="s">
        <v>6080</v>
      </c>
      <c r="C452" s="265"/>
      <c r="D452" s="260"/>
      <c r="E452" s="260"/>
      <c r="F452" s="260"/>
      <c r="G452" s="260"/>
      <c r="H452" s="261"/>
    </row>
    <row r="453" spans="1:8" ht="17.25" customHeight="1">
      <c r="A453" s="1444" t="s">
        <v>6081</v>
      </c>
      <c r="B453" s="1443" t="s">
        <v>6082</v>
      </c>
      <c r="C453" s="265"/>
      <c r="D453" s="260"/>
      <c r="E453" s="260"/>
      <c r="F453" s="260"/>
      <c r="G453" s="260"/>
      <c r="H453" s="261"/>
    </row>
    <row r="454" spans="1:8" ht="15.75" customHeight="1">
      <c r="A454" s="1444" t="s">
        <v>6083</v>
      </c>
      <c r="B454" s="1442" t="s">
        <v>6084</v>
      </c>
      <c r="C454" s="265"/>
      <c r="D454" s="260"/>
      <c r="E454" s="260"/>
      <c r="F454" s="260"/>
      <c r="G454" s="260"/>
      <c r="H454" s="261"/>
    </row>
    <row r="455" spans="1:8" ht="15.75" customHeight="1">
      <c r="A455" s="1444" t="s">
        <v>6085</v>
      </c>
      <c r="B455" s="1442" t="s">
        <v>6086</v>
      </c>
      <c r="C455" s="265"/>
      <c r="D455" s="260"/>
      <c r="E455" s="260"/>
      <c r="F455" s="260"/>
      <c r="G455" s="260"/>
      <c r="H455" s="261"/>
    </row>
    <row r="456" spans="1:8" ht="17.25" customHeight="1">
      <c r="A456" s="1444" t="s">
        <v>6087</v>
      </c>
      <c r="B456" s="1443" t="s">
        <v>6088</v>
      </c>
      <c r="C456" s="265"/>
      <c r="D456" s="260"/>
      <c r="E456" s="260"/>
      <c r="F456" s="260"/>
      <c r="G456" s="260"/>
      <c r="H456" s="261"/>
    </row>
    <row r="457" spans="1:8" ht="17.25" customHeight="1">
      <c r="A457" s="1444" t="s">
        <v>6089</v>
      </c>
      <c r="B457" s="1443" t="s">
        <v>6090</v>
      </c>
      <c r="C457" s="265"/>
      <c r="D457" s="260"/>
      <c r="E457" s="260"/>
      <c r="F457" s="260"/>
      <c r="G457" s="260"/>
      <c r="H457" s="261"/>
    </row>
    <row r="458" spans="1:8" ht="25.5" customHeight="1">
      <c r="A458" s="1444" t="s">
        <v>6091</v>
      </c>
      <c r="B458" s="1442" t="s">
        <v>6092</v>
      </c>
      <c r="C458" s="265"/>
      <c r="D458" s="260"/>
      <c r="E458" s="260"/>
      <c r="F458" s="260"/>
      <c r="G458" s="260"/>
      <c r="H458" s="261"/>
    </row>
    <row r="459" spans="1:8" ht="17.25" customHeight="1">
      <c r="A459" s="1444" t="s">
        <v>6093</v>
      </c>
      <c r="B459" s="1443" t="s">
        <v>6094</v>
      </c>
      <c r="C459" s="265"/>
      <c r="D459" s="260"/>
      <c r="E459" s="260"/>
      <c r="F459" s="260"/>
      <c r="G459" s="260"/>
      <c r="H459" s="261"/>
    </row>
    <row r="460" spans="1:8" ht="19.5" customHeight="1">
      <c r="A460" s="1444" t="s">
        <v>6095</v>
      </c>
      <c r="B460" s="1443" t="s">
        <v>6096</v>
      </c>
      <c r="C460" s="265"/>
      <c r="D460" s="260"/>
      <c r="E460" s="260"/>
      <c r="F460" s="260"/>
      <c r="G460" s="260"/>
      <c r="H460" s="261"/>
    </row>
    <row r="461" spans="1:8" ht="16.5" customHeight="1">
      <c r="A461" s="1444" t="s">
        <v>6097</v>
      </c>
      <c r="B461" s="1443" t="s">
        <v>6098</v>
      </c>
      <c r="C461" s="265"/>
      <c r="D461" s="260"/>
      <c r="E461" s="260"/>
      <c r="F461" s="260"/>
      <c r="G461" s="260"/>
      <c r="H461" s="261"/>
    </row>
    <row r="462" spans="1:8" ht="24.75" customHeight="1">
      <c r="A462" s="1444" t="s">
        <v>6099</v>
      </c>
      <c r="B462" s="1443" t="s">
        <v>6100</v>
      </c>
      <c r="C462" s="265"/>
      <c r="D462" s="260"/>
      <c r="E462" s="260"/>
      <c r="F462" s="260"/>
      <c r="G462" s="260"/>
      <c r="H462" s="261"/>
    </row>
    <row r="463" spans="1:8" ht="25.5" customHeight="1" thickBot="1">
      <c r="A463" s="1444" t="s">
        <v>6101</v>
      </c>
      <c r="B463" s="1442" t="s">
        <v>6102</v>
      </c>
      <c r="C463" s="265"/>
      <c r="D463" s="268"/>
      <c r="E463" s="268"/>
      <c r="F463" s="268"/>
      <c r="G463" s="268"/>
      <c r="H463" s="269"/>
    </row>
    <row r="464" spans="1:8" ht="12.75" customHeight="1" thickTop="1">
      <c r="A464" s="1444" t="s">
        <v>6103</v>
      </c>
      <c r="B464" s="1443" t="s">
        <v>6104</v>
      </c>
      <c r="C464" s="265"/>
      <c r="D464" s="270"/>
      <c r="E464" s="270"/>
      <c r="F464" s="270"/>
      <c r="G464" s="270"/>
      <c r="H464" s="271"/>
    </row>
    <row r="465" spans="1:8" ht="25.5" customHeight="1">
      <c r="A465" s="1444" t="s">
        <v>6105</v>
      </c>
      <c r="B465" s="1442" t="s">
        <v>6106</v>
      </c>
      <c r="C465" s="265"/>
      <c r="D465" s="260"/>
      <c r="E465" s="260"/>
      <c r="F465" s="260"/>
      <c r="G465" s="260"/>
      <c r="H465" s="261"/>
    </row>
    <row r="466" spans="1:8" ht="12" customHeight="1">
      <c r="A466" s="1444" t="s">
        <v>6107</v>
      </c>
      <c r="B466" s="1442" t="s">
        <v>6108</v>
      </c>
      <c r="C466" s="265"/>
      <c r="D466" s="260"/>
      <c r="E466" s="260"/>
      <c r="F466" s="260"/>
      <c r="G466" s="260"/>
      <c r="H466" s="261"/>
    </row>
    <row r="467" spans="1:8" ht="14.25" customHeight="1">
      <c r="A467" s="1444" t="s">
        <v>6109</v>
      </c>
      <c r="B467" s="1442" t="s">
        <v>6110</v>
      </c>
      <c r="C467" s="265"/>
      <c r="D467" s="260"/>
      <c r="E467" s="260"/>
      <c r="F467" s="260"/>
      <c r="G467" s="260"/>
      <c r="H467" s="261"/>
    </row>
    <row r="468" spans="1:8" ht="15" customHeight="1">
      <c r="A468" s="1444" t="s">
        <v>6111</v>
      </c>
      <c r="B468" s="1443" t="s">
        <v>6112</v>
      </c>
      <c r="C468" s="265"/>
      <c r="D468" s="260"/>
      <c r="E468" s="260"/>
      <c r="F468" s="260"/>
      <c r="G468" s="260"/>
      <c r="H468" s="261"/>
    </row>
    <row r="469" spans="1:8" ht="17.25" customHeight="1">
      <c r="A469" s="1444" t="s">
        <v>6113</v>
      </c>
      <c r="B469" s="1443" t="s">
        <v>6114</v>
      </c>
      <c r="C469" s="265"/>
      <c r="D469" s="260"/>
      <c r="E469" s="260"/>
      <c r="F469" s="260"/>
      <c r="G469" s="260"/>
      <c r="H469" s="261"/>
    </row>
    <row r="470" spans="1:8" ht="25.5" customHeight="1">
      <c r="A470" s="1444" t="s">
        <v>6115</v>
      </c>
      <c r="B470" s="1443" t="s">
        <v>6116</v>
      </c>
      <c r="C470" s="265"/>
      <c r="D470" s="260"/>
      <c r="E470" s="260"/>
      <c r="F470" s="260"/>
      <c r="G470" s="260"/>
      <c r="H470" s="261"/>
    </row>
    <row r="471" spans="1:8" ht="25.5" customHeight="1">
      <c r="A471" s="1444" t="s">
        <v>6117</v>
      </c>
      <c r="B471" s="1443" t="s">
        <v>6118</v>
      </c>
      <c r="C471" s="265"/>
      <c r="D471" s="260"/>
      <c r="E471" s="260"/>
      <c r="F471" s="260"/>
      <c r="G471" s="260"/>
      <c r="H471" s="261"/>
    </row>
    <row r="472" spans="1:8" ht="15.75" customHeight="1">
      <c r="A472" s="1444" t="s">
        <v>6119</v>
      </c>
      <c r="B472" s="1443" t="s">
        <v>6120</v>
      </c>
      <c r="C472" s="265"/>
      <c r="D472" s="260"/>
      <c r="E472" s="260"/>
      <c r="F472" s="260"/>
      <c r="G472" s="260"/>
      <c r="H472" s="261"/>
    </row>
    <row r="473" spans="1:8" ht="18" customHeight="1">
      <c r="A473" s="1444" t="s">
        <v>6121</v>
      </c>
      <c r="B473" s="1443" t="s">
        <v>6122</v>
      </c>
      <c r="C473" s="265"/>
      <c r="D473" s="260"/>
      <c r="E473" s="260"/>
      <c r="F473" s="260"/>
      <c r="G473" s="260"/>
      <c r="H473" s="261"/>
    </row>
    <row r="474" spans="1:8" ht="15.75" customHeight="1">
      <c r="A474" s="1444" t="s">
        <v>6123</v>
      </c>
      <c r="B474" s="1442" t="s">
        <v>6124</v>
      </c>
      <c r="C474" s="265"/>
      <c r="D474" s="260"/>
      <c r="E474" s="260"/>
      <c r="F474" s="260"/>
      <c r="G474" s="260"/>
      <c r="H474" s="261"/>
    </row>
    <row r="475" spans="1:8" ht="15.75" customHeight="1">
      <c r="A475" s="1444" t="s">
        <v>6125</v>
      </c>
      <c r="B475" s="1442" t="s">
        <v>6126</v>
      </c>
      <c r="C475" s="265"/>
      <c r="D475" s="260"/>
      <c r="E475" s="260"/>
      <c r="F475" s="260"/>
      <c r="G475" s="260"/>
      <c r="H475" s="261"/>
    </row>
    <row r="476" spans="1:8" ht="17.25" customHeight="1">
      <c r="A476" s="1444" t="s">
        <v>6127</v>
      </c>
      <c r="B476" s="1443" t="s">
        <v>6128</v>
      </c>
      <c r="C476" s="265"/>
      <c r="D476" s="260"/>
      <c r="E476" s="260"/>
      <c r="F476" s="260"/>
      <c r="G476" s="260"/>
      <c r="H476" s="261"/>
    </row>
    <row r="477" spans="1:8" ht="18.75" customHeight="1">
      <c r="A477" s="1444" t="s">
        <v>6129</v>
      </c>
      <c r="B477" s="1443" t="s">
        <v>6130</v>
      </c>
      <c r="C477" s="265"/>
      <c r="D477" s="260"/>
      <c r="E477" s="260"/>
      <c r="F477" s="260"/>
      <c r="G477" s="260"/>
      <c r="H477" s="261"/>
    </row>
    <row r="478" spans="1:8" ht="18" customHeight="1">
      <c r="A478" s="1444" t="s">
        <v>6131</v>
      </c>
      <c r="B478" s="1442" t="s">
        <v>6132</v>
      </c>
      <c r="C478" s="265"/>
      <c r="D478" s="260"/>
      <c r="E478" s="260"/>
      <c r="F478" s="260"/>
      <c r="G478" s="260"/>
      <c r="H478" s="261"/>
    </row>
    <row r="479" spans="1:8" ht="16.5" customHeight="1">
      <c r="A479" s="1444" t="s">
        <v>6133</v>
      </c>
      <c r="B479" s="1443" t="s">
        <v>6134</v>
      </c>
      <c r="C479" s="265"/>
      <c r="D479" s="260"/>
      <c r="E479" s="260"/>
      <c r="F479" s="260"/>
      <c r="G479" s="260"/>
      <c r="H479" s="261"/>
    </row>
    <row r="480" spans="1:8" ht="16.5" customHeight="1">
      <c r="A480" s="1444" t="s">
        <v>6135</v>
      </c>
      <c r="B480" s="1443" t="s">
        <v>6136</v>
      </c>
      <c r="C480" s="265"/>
      <c r="D480" s="260"/>
      <c r="E480" s="260"/>
      <c r="F480" s="260"/>
      <c r="G480" s="260"/>
      <c r="H480" s="261"/>
    </row>
    <row r="481" spans="1:8" ht="16.5" customHeight="1">
      <c r="A481" s="1444" t="s">
        <v>6137</v>
      </c>
      <c r="B481" s="1443" t="s">
        <v>6138</v>
      </c>
      <c r="C481" s="265"/>
      <c r="D481" s="260"/>
      <c r="E481" s="260"/>
      <c r="F481" s="260"/>
      <c r="G481" s="260"/>
      <c r="H481" s="261"/>
    </row>
    <row r="482" spans="1:8" ht="15" customHeight="1">
      <c r="A482" s="1444" t="s">
        <v>6139</v>
      </c>
      <c r="B482" s="1443" t="s">
        <v>6140</v>
      </c>
      <c r="C482" s="265"/>
      <c r="D482" s="260"/>
      <c r="E482" s="260"/>
      <c r="F482" s="260"/>
      <c r="G482" s="260"/>
      <c r="H482" s="261"/>
    </row>
    <row r="483" spans="1:8" ht="25.5" customHeight="1">
      <c r="A483" s="1444" t="s">
        <v>6141</v>
      </c>
      <c r="B483" s="1443" t="s">
        <v>6142</v>
      </c>
      <c r="C483" s="265"/>
      <c r="D483" s="260"/>
      <c r="E483" s="260"/>
      <c r="F483" s="260"/>
      <c r="G483" s="260"/>
      <c r="H483" s="261"/>
    </row>
    <row r="484" spans="1:8" ht="15" customHeight="1">
      <c r="A484" s="1444" t="s">
        <v>6143</v>
      </c>
      <c r="B484" s="1442" t="s">
        <v>6144</v>
      </c>
      <c r="C484" s="265"/>
      <c r="D484" s="260"/>
      <c r="E484" s="260"/>
      <c r="F484" s="260"/>
      <c r="G484" s="260"/>
      <c r="H484" s="261"/>
    </row>
    <row r="485" spans="1:8" ht="25.5" customHeight="1">
      <c r="A485" s="1444" t="s">
        <v>6145</v>
      </c>
      <c r="B485" s="1442" t="s">
        <v>6146</v>
      </c>
      <c r="C485" s="265"/>
      <c r="D485" s="260"/>
      <c r="E485" s="260"/>
      <c r="F485" s="260"/>
      <c r="G485" s="260"/>
      <c r="H485" s="261"/>
    </row>
    <row r="486" spans="1:8" ht="15" customHeight="1">
      <c r="A486" s="1444" t="s">
        <v>6147</v>
      </c>
      <c r="B486" s="1442" t="s">
        <v>6148</v>
      </c>
      <c r="C486" s="265"/>
      <c r="D486" s="260"/>
      <c r="E486" s="260"/>
      <c r="F486" s="260"/>
      <c r="G486" s="260"/>
      <c r="H486" s="261"/>
    </row>
    <row r="487" spans="1:8" ht="16.5" customHeight="1">
      <c r="A487" s="1444" t="s">
        <v>6149</v>
      </c>
      <c r="B487" s="1442" t="s">
        <v>6150</v>
      </c>
      <c r="C487" s="265"/>
      <c r="D487" s="260"/>
      <c r="E487" s="260"/>
      <c r="F487" s="260"/>
      <c r="G487" s="260"/>
      <c r="H487" s="261"/>
    </row>
    <row r="488" spans="1:8" ht="14.25" customHeight="1">
      <c r="A488" s="1444" t="s">
        <v>6151</v>
      </c>
      <c r="B488" s="1442" t="s">
        <v>6152</v>
      </c>
      <c r="C488" s="265"/>
      <c r="D488" s="260"/>
      <c r="E488" s="260"/>
      <c r="F488" s="260"/>
      <c r="G488" s="260"/>
      <c r="H488" s="261"/>
    </row>
    <row r="489" spans="1:8" ht="18" customHeight="1">
      <c r="A489" s="1444" t="s">
        <v>6153</v>
      </c>
      <c r="B489" s="1442" t="s">
        <v>6154</v>
      </c>
      <c r="C489" s="265"/>
      <c r="D489" s="260"/>
      <c r="E489" s="260"/>
      <c r="F489" s="260"/>
      <c r="G489" s="260"/>
      <c r="H489" s="261"/>
    </row>
    <row r="490" spans="1:8" ht="16.5" customHeight="1" thickBot="1">
      <c r="A490" s="1444" t="s">
        <v>6155</v>
      </c>
      <c r="B490" s="1442" t="s">
        <v>6156</v>
      </c>
      <c r="C490" s="265"/>
      <c r="D490" s="268"/>
      <c r="E490" s="268"/>
      <c r="F490" s="268"/>
      <c r="G490" s="268"/>
      <c r="H490" s="269"/>
    </row>
    <row r="491" spans="1:8" ht="16.5" customHeight="1" thickTop="1">
      <c r="A491" s="1444" t="s">
        <v>6157</v>
      </c>
      <c r="B491" s="1442" t="s">
        <v>6158</v>
      </c>
      <c r="C491" s="265"/>
      <c r="D491" s="270"/>
      <c r="E491" s="270"/>
      <c r="F491" s="270"/>
      <c r="G491" s="270"/>
      <c r="H491" s="271"/>
    </row>
    <row r="492" spans="1:8" ht="15.75" customHeight="1">
      <c r="A492" s="1444" t="s">
        <v>6159</v>
      </c>
      <c r="B492" s="1442" t="s">
        <v>6160</v>
      </c>
      <c r="C492" s="265"/>
      <c r="D492" s="260"/>
      <c r="E492" s="260"/>
      <c r="F492" s="260"/>
      <c r="G492" s="260"/>
      <c r="H492" s="261"/>
    </row>
    <row r="493" spans="1:8" ht="15.75" customHeight="1">
      <c r="A493" s="1444" t="s">
        <v>6161</v>
      </c>
      <c r="B493" s="1442" t="s">
        <v>6162</v>
      </c>
      <c r="C493" s="265"/>
      <c r="D493" s="260"/>
      <c r="E493" s="260"/>
      <c r="F493" s="260"/>
      <c r="G493" s="260"/>
      <c r="H493" s="261"/>
    </row>
    <row r="494" spans="1:8" ht="14.25" customHeight="1">
      <c r="A494" s="1444" t="s">
        <v>6163</v>
      </c>
      <c r="B494" s="1442" t="s">
        <v>6164</v>
      </c>
      <c r="C494" s="265"/>
      <c r="D494" s="260"/>
      <c r="E494" s="260"/>
      <c r="F494" s="260"/>
      <c r="G494" s="260"/>
      <c r="H494" s="261"/>
    </row>
    <row r="495" spans="1:8" ht="18.75" customHeight="1">
      <c r="A495" s="1444" t="s">
        <v>6165</v>
      </c>
      <c r="B495" s="1442" t="s">
        <v>6166</v>
      </c>
      <c r="C495" s="265"/>
      <c r="D495" s="260"/>
      <c r="E495" s="260"/>
      <c r="F495" s="260"/>
      <c r="G495" s="260"/>
      <c r="H495" s="261"/>
    </row>
    <row r="496" spans="1:8" ht="15.75" customHeight="1">
      <c r="A496" s="1444" t="s">
        <v>6167</v>
      </c>
      <c r="B496" s="1442" t="s">
        <v>6168</v>
      </c>
      <c r="C496" s="265"/>
      <c r="D496" s="260"/>
      <c r="E496" s="260"/>
      <c r="F496" s="260"/>
      <c r="G496" s="260"/>
      <c r="H496" s="261"/>
    </row>
    <row r="497" spans="1:8" ht="15" customHeight="1">
      <c r="A497" s="1444" t="s">
        <v>6169</v>
      </c>
      <c r="B497" s="1442" t="s">
        <v>6170</v>
      </c>
      <c r="C497" s="265"/>
      <c r="D497" s="260"/>
      <c r="E497" s="260"/>
      <c r="F497" s="260"/>
      <c r="G497" s="260"/>
      <c r="H497" s="261"/>
    </row>
    <row r="498" spans="1:8" ht="16.5" customHeight="1">
      <c r="A498" s="1444" t="s">
        <v>6171</v>
      </c>
      <c r="B498" s="1442" t="s">
        <v>6172</v>
      </c>
      <c r="C498" s="265"/>
      <c r="D498" s="260"/>
      <c r="E498" s="260"/>
      <c r="F498" s="260"/>
      <c r="G498" s="260"/>
      <c r="H498" s="261"/>
    </row>
    <row r="499" spans="1:8" ht="25.5" customHeight="1">
      <c r="A499" s="1444" t="s">
        <v>6173</v>
      </c>
      <c r="B499" s="1442" t="s">
        <v>6174</v>
      </c>
      <c r="C499" s="265"/>
      <c r="D499" s="260"/>
      <c r="E499" s="260"/>
      <c r="F499" s="260"/>
      <c r="G499" s="260"/>
      <c r="H499" s="261"/>
    </row>
    <row r="500" spans="1:8" ht="25.5" customHeight="1">
      <c r="A500" s="1444" t="s">
        <v>6175</v>
      </c>
      <c r="B500" s="1442" t="s">
        <v>6176</v>
      </c>
      <c r="C500" s="265"/>
      <c r="D500" s="260"/>
      <c r="E500" s="260"/>
      <c r="F500" s="260"/>
      <c r="G500" s="260"/>
      <c r="H500" s="261"/>
    </row>
    <row r="501" spans="1:8" ht="25.5" customHeight="1">
      <c r="A501" s="1444" t="s">
        <v>6177</v>
      </c>
      <c r="B501" s="1442" t="s">
        <v>6178</v>
      </c>
      <c r="C501" s="265"/>
      <c r="D501" s="260"/>
      <c r="E501" s="260"/>
      <c r="F501" s="260"/>
      <c r="G501" s="260"/>
      <c r="H501" s="261"/>
    </row>
    <row r="502" spans="1:8" ht="16.5" customHeight="1">
      <c r="A502" s="1444" t="s">
        <v>6179</v>
      </c>
      <c r="B502" s="1442" t="s">
        <v>6180</v>
      </c>
      <c r="C502" s="265"/>
      <c r="D502" s="260"/>
      <c r="E502" s="260"/>
      <c r="F502" s="260"/>
      <c r="G502" s="260"/>
      <c r="H502" s="261"/>
    </row>
    <row r="503" spans="1:8" ht="12" customHeight="1">
      <c r="A503" s="1444" t="s">
        <v>6181</v>
      </c>
      <c r="B503" s="1442" t="s">
        <v>6182</v>
      </c>
      <c r="C503" s="265"/>
      <c r="D503" s="260"/>
      <c r="E503" s="260"/>
      <c r="F503" s="260"/>
      <c r="G503" s="260"/>
      <c r="H503" s="261"/>
    </row>
    <row r="504" spans="1:8" ht="15.75" customHeight="1">
      <c r="A504" s="1444" t="s">
        <v>6183</v>
      </c>
      <c r="B504" s="1442" t="s">
        <v>6184</v>
      </c>
      <c r="C504" s="265"/>
      <c r="D504" s="260"/>
      <c r="E504" s="260"/>
      <c r="F504" s="260"/>
      <c r="G504" s="260"/>
      <c r="H504" s="261"/>
    </row>
    <row r="505" spans="1:8" ht="16.5" customHeight="1">
      <c r="A505" s="1444" t="s">
        <v>6185</v>
      </c>
      <c r="B505" s="1442" t="s">
        <v>6186</v>
      </c>
      <c r="C505" s="265"/>
      <c r="D505" s="260"/>
      <c r="E505" s="260"/>
      <c r="F505" s="260"/>
      <c r="G505" s="260"/>
      <c r="H505" s="261"/>
    </row>
    <row r="506" spans="1:8" ht="13.5" customHeight="1">
      <c r="A506" s="1444" t="s">
        <v>6187</v>
      </c>
      <c r="B506" s="1442" t="s">
        <v>6188</v>
      </c>
      <c r="C506" s="265"/>
      <c r="D506" s="260"/>
      <c r="E506" s="260"/>
      <c r="F506" s="260"/>
      <c r="G506" s="260"/>
      <c r="H506" s="261"/>
    </row>
    <row r="507" spans="1:8" ht="14.25" customHeight="1">
      <c r="A507" s="1444" t="s">
        <v>6189</v>
      </c>
      <c r="B507" s="1442" t="s">
        <v>6190</v>
      </c>
      <c r="C507" s="265"/>
      <c r="D507" s="260"/>
      <c r="E507" s="260"/>
      <c r="F507" s="260"/>
      <c r="G507" s="260"/>
      <c r="H507" s="261"/>
    </row>
    <row r="508" spans="1:8" ht="14.25" customHeight="1">
      <c r="A508" s="1444" t="s">
        <v>6191</v>
      </c>
      <c r="B508" s="1443" t="s">
        <v>6192</v>
      </c>
      <c r="C508" s="265"/>
      <c r="D508" s="260"/>
      <c r="E508" s="260"/>
      <c r="F508" s="260"/>
      <c r="G508" s="260"/>
      <c r="H508" s="261"/>
    </row>
    <row r="509" spans="1:8" ht="18" customHeight="1">
      <c r="A509" s="1444" t="s">
        <v>6193</v>
      </c>
      <c r="B509" s="1442" t="s">
        <v>6194</v>
      </c>
      <c r="C509" s="265"/>
      <c r="D509" s="260"/>
      <c r="E509" s="260"/>
      <c r="F509" s="260"/>
      <c r="G509" s="260"/>
      <c r="H509" s="261"/>
    </row>
    <row r="510" spans="1:8" ht="15" customHeight="1">
      <c r="A510" s="1444" t="s">
        <v>6195</v>
      </c>
      <c r="B510" s="1442" t="s">
        <v>6196</v>
      </c>
      <c r="C510" s="265"/>
      <c r="D510" s="260"/>
      <c r="E510" s="260"/>
      <c r="F510" s="260"/>
      <c r="G510" s="260"/>
      <c r="H510" s="261"/>
    </row>
    <row r="511" spans="1:8" ht="25.5" customHeight="1">
      <c r="A511" s="1444" t="s">
        <v>6197</v>
      </c>
      <c r="B511" s="1442" t="s">
        <v>6198</v>
      </c>
      <c r="C511" s="265"/>
      <c r="D511" s="260"/>
      <c r="E511" s="260"/>
      <c r="F511" s="260"/>
      <c r="G511" s="260"/>
      <c r="H511" s="261"/>
    </row>
    <row r="512" spans="1:8" ht="25.5" customHeight="1">
      <c r="A512" s="1444" t="s">
        <v>6199</v>
      </c>
      <c r="B512" s="1442" t="s">
        <v>6200</v>
      </c>
      <c r="C512" s="265"/>
      <c r="D512" s="260"/>
      <c r="E512" s="260"/>
      <c r="F512" s="260"/>
      <c r="G512" s="260"/>
      <c r="H512" s="261"/>
    </row>
    <row r="513" spans="1:8" ht="25.5" customHeight="1">
      <c r="A513" s="1444" t="s">
        <v>6201</v>
      </c>
      <c r="B513" s="1442" t="s">
        <v>6202</v>
      </c>
      <c r="C513" s="265"/>
      <c r="D513" s="260"/>
      <c r="E513" s="260"/>
      <c r="F513" s="260"/>
      <c r="G513" s="260"/>
      <c r="H513" s="261"/>
    </row>
    <row r="514" spans="1:8" ht="25.5" customHeight="1">
      <c r="A514" s="1444" t="s">
        <v>6203</v>
      </c>
      <c r="B514" s="1442" t="s">
        <v>6204</v>
      </c>
      <c r="C514" s="265"/>
      <c r="D514" s="260"/>
      <c r="E514" s="260"/>
      <c r="F514" s="260"/>
      <c r="G514" s="260"/>
      <c r="H514" s="261"/>
    </row>
    <row r="515" spans="1:8" ht="16.5" customHeight="1">
      <c r="A515" s="1444" t="s">
        <v>6205</v>
      </c>
      <c r="B515" s="1442" t="s">
        <v>6206</v>
      </c>
      <c r="C515" s="265"/>
      <c r="D515" s="260"/>
      <c r="E515" s="260"/>
      <c r="F515" s="260"/>
      <c r="G515" s="260"/>
      <c r="H515" s="261"/>
    </row>
    <row r="516" spans="1:8" ht="25.5" customHeight="1">
      <c r="A516" s="1444" t="s">
        <v>6207</v>
      </c>
      <c r="B516" s="1442" t="s">
        <v>6208</v>
      </c>
      <c r="C516" s="265"/>
      <c r="D516" s="260"/>
      <c r="E516" s="260"/>
      <c r="F516" s="260"/>
      <c r="G516" s="260"/>
      <c r="H516" s="261"/>
    </row>
    <row r="517" spans="1:8" ht="25.5" customHeight="1" thickBot="1">
      <c r="A517" s="1444" t="s">
        <v>6209</v>
      </c>
      <c r="B517" s="1442" t="s">
        <v>6210</v>
      </c>
      <c r="C517" s="265"/>
      <c r="D517" s="268"/>
      <c r="E517" s="268"/>
      <c r="F517" s="268"/>
      <c r="G517" s="268"/>
      <c r="H517" s="269"/>
    </row>
    <row r="518" spans="1:8" ht="25.5" customHeight="1" thickTop="1">
      <c r="A518" s="1444" t="s">
        <v>6211</v>
      </c>
      <c r="B518" s="1443" t="s">
        <v>6212</v>
      </c>
      <c r="C518" s="265"/>
      <c r="D518" s="270"/>
      <c r="E518" s="270"/>
      <c r="F518" s="270"/>
      <c r="G518" s="270"/>
      <c r="H518" s="271"/>
    </row>
    <row r="519" spans="1:8" ht="25.5" customHeight="1">
      <c r="A519" s="1444" t="s">
        <v>6213</v>
      </c>
      <c r="B519" s="1442" t="s">
        <v>6214</v>
      </c>
      <c r="C519" s="265"/>
      <c r="D519" s="260"/>
      <c r="E519" s="260"/>
      <c r="F519" s="260"/>
      <c r="G519" s="260"/>
      <c r="H519" s="261"/>
    </row>
    <row r="520" spans="1:8" ht="15" customHeight="1">
      <c r="A520" s="1444" t="s">
        <v>6215</v>
      </c>
      <c r="B520" s="1442" t="s">
        <v>6216</v>
      </c>
      <c r="C520" s="265"/>
      <c r="D520" s="260"/>
      <c r="E520" s="260"/>
      <c r="F520" s="260"/>
      <c r="G520" s="260"/>
      <c r="H520" s="261"/>
    </row>
    <row r="521" spans="1:8" ht="25.5" customHeight="1">
      <c r="A521" s="1444" t="s">
        <v>6217</v>
      </c>
      <c r="B521" s="1442" t="s">
        <v>6218</v>
      </c>
      <c r="C521" s="265"/>
      <c r="D521" s="260"/>
      <c r="E521" s="260"/>
      <c r="F521" s="260"/>
      <c r="G521" s="260"/>
      <c r="H521" s="261"/>
    </row>
    <row r="522" spans="1:8" ht="15.75" customHeight="1">
      <c r="A522" s="1444" t="s">
        <v>6219</v>
      </c>
      <c r="B522" s="1442" t="s">
        <v>6220</v>
      </c>
      <c r="C522" s="265"/>
      <c r="D522" s="260"/>
      <c r="E522" s="260"/>
      <c r="F522" s="260"/>
      <c r="G522" s="260"/>
      <c r="H522" s="261"/>
    </row>
    <row r="523" spans="1:8" ht="16.5" customHeight="1">
      <c r="A523" s="1444" t="s">
        <v>6221</v>
      </c>
      <c r="B523" s="1442" t="s">
        <v>6222</v>
      </c>
      <c r="C523" s="265"/>
      <c r="D523" s="260"/>
      <c r="E523" s="260"/>
      <c r="F523" s="260"/>
      <c r="G523" s="260"/>
      <c r="H523" s="261"/>
    </row>
    <row r="524" spans="1:8" ht="16.5" customHeight="1">
      <c r="A524" s="1446">
        <v>600001</v>
      </c>
      <c r="B524" s="1442" t="s">
        <v>6223</v>
      </c>
      <c r="C524" s="265"/>
      <c r="D524" s="260"/>
      <c r="E524" s="260"/>
      <c r="F524" s="260"/>
      <c r="G524" s="260"/>
      <c r="H524" s="261"/>
    </row>
    <row r="525" spans="1:8" ht="16.5" customHeight="1">
      <c r="A525" s="1446">
        <v>600002</v>
      </c>
      <c r="B525" s="1442" t="s">
        <v>6224</v>
      </c>
      <c r="C525" s="265"/>
      <c r="D525" s="260"/>
      <c r="E525" s="260"/>
      <c r="F525" s="260"/>
      <c r="G525" s="260"/>
      <c r="H525" s="261"/>
    </row>
    <row r="526" spans="1:8" ht="18.75" customHeight="1">
      <c r="A526" s="1446">
        <v>600011</v>
      </c>
      <c r="B526" s="1442" t="s">
        <v>6225</v>
      </c>
      <c r="C526" s="265"/>
      <c r="D526" s="260"/>
      <c r="E526" s="260"/>
      <c r="F526" s="260"/>
      <c r="G526" s="260"/>
      <c r="H526" s="261"/>
    </row>
    <row r="527" spans="1:8" ht="16.5" customHeight="1">
      <c r="A527" s="1446">
        <v>600012</v>
      </c>
      <c r="B527" s="1442" t="s">
        <v>6226</v>
      </c>
      <c r="C527" s="265"/>
      <c r="D527" s="260"/>
      <c r="E527" s="260"/>
      <c r="F527" s="260"/>
      <c r="G527" s="260"/>
      <c r="H527" s="261"/>
    </row>
    <row r="528" spans="1:8" ht="18" customHeight="1">
      <c r="A528" s="1446">
        <v>600015</v>
      </c>
      <c r="B528" s="1442" t="s">
        <v>6227</v>
      </c>
      <c r="C528" s="265"/>
      <c r="D528" s="260"/>
      <c r="E528" s="260"/>
      <c r="F528" s="260"/>
      <c r="G528" s="260"/>
      <c r="H528" s="261"/>
    </row>
    <row r="529" spans="1:8" ht="15" customHeight="1">
      <c r="A529" s="1446">
        <v>600016</v>
      </c>
      <c r="B529" s="1442" t="s">
        <v>6228</v>
      </c>
      <c r="C529" s="265"/>
      <c r="D529" s="260"/>
      <c r="E529" s="260"/>
      <c r="F529" s="260"/>
      <c r="G529" s="260"/>
      <c r="H529" s="261"/>
    </row>
    <row r="530" spans="1:8" ht="13.5" customHeight="1">
      <c r="A530" s="1446">
        <v>600023</v>
      </c>
      <c r="B530" s="1442" t="s">
        <v>6229</v>
      </c>
      <c r="C530" s="265"/>
      <c r="D530" s="260"/>
      <c r="E530" s="260"/>
      <c r="F530" s="260"/>
      <c r="G530" s="260"/>
      <c r="H530" s="261"/>
    </row>
    <row r="531" spans="1:8" ht="16.5" customHeight="1">
      <c r="A531" s="1446">
        <v>600103</v>
      </c>
      <c r="B531" s="1442" t="s">
        <v>6230</v>
      </c>
      <c r="C531" s="265"/>
      <c r="D531" s="260"/>
      <c r="E531" s="260"/>
      <c r="F531" s="260"/>
      <c r="G531" s="260"/>
      <c r="H531" s="261"/>
    </row>
    <row r="532" spans="1:8" ht="16.5" customHeight="1">
      <c r="A532" s="1446">
        <v>600105</v>
      </c>
      <c r="B532" s="1442" t="s">
        <v>6231</v>
      </c>
      <c r="C532" s="265"/>
      <c r="D532" s="260"/>
      <c r="E532" s="260"/>
      <c r="F532" s="260"/>
      <c r="G532" s="260"/>
      <c r="H532" s="261"/>
    </row>
    <row r="533" spans="1:8" ht="16.5" customHeight="1">
      <c r="A533" s="1446">
        <v>600106</v>
      </c>
      <c r="B533" s="1442" t="s">
        <v>6232</v>
      </c>
      <c r="C533" s="265"/>
      <c r="D533" s="260"/>
      <c r="E533" s="260"/>
      <c r="F533" s="260"/>
      <c r="G533" s="260"/>
      <c r="H533" s="261"/>
    </row>
    <row r="534" spans="1:8" ht="15.75" customHeight="1">
      <c r="A534" s="1446">
        <v>600110</v>
      </c>
      <c r="B534" s="1442" t="s">
        <v>6233</v>
      </c>
      <c r="C534" s="265"/>
      <c r="D534" s="260"/>
      <c r="E534" s="260"/>
      <c r="F534" s="260"/>
      <c r="G534" s="260"/>
      <c r="H534" s="261"/>
    </row>
    <row r="535" spans="1:8" ht="16.5" customHeight="1">
      <c r="A535" s="1446">
        <v>600111</v>
      </c>
      <c r="B535" s="1442" t="s">
        <v>6234</v>
      </c>
      <c r="C535" s="265"/>
      <c r="D535" s="260"/>
      <c r="E535" s="260"/>
      <c r="F535" s="260"/>
      <c r="G535" s="260"/>
      <c r="H535" s="261"/>
    </row>
    <row r="536" spans="1:8" ht="25.5" customHeight="1">
      <c r="A536" s="1446">
        <v>600112</v>
      </c>
      <c r="B536" s="1442" t="s">
        <v>6235</v>
      </c>
      <c r="C536" s="265"/>
      <c r="D536" s="260"/>
      <c r="E536" s="260"/>
      <c r="F536" s="260"/>
      <c r="G536" s="260"/>
      <c r="H536" s="261"/>
    </row>
    <row r="537" spans="1:8" ht="15" customHeight="1">
      <c r="A537" s="1446">
        <v>600113</v>
      </c>
      <c r="B537" s="1442" t="s">
        <v>6236</v>
      </c>
      <c r="C537" s="265"/>
      <c r="D537" s="260"/>
      <c r="E537" s="260"/>
      <c r="F537" s="260"/>
      <c r="G537" s="260"/>
      <c r="H537" s="261"/>
    </row>
    <row r="538" spans="1:8" ht="16.5" customHeight="1">
      <c r="A538" s="1446">
        <v>600114</v>
      </c>
      <c r="B538" s="1442" t="s">
        <v>6237</v>
      </c>
      <c r="C538" s="265"/>
      <c r="D538" s="260"/>
      <c r="E538" s="260"/>
      <c r="F538" s="260"/>
      <c r="G538" s="260"/>
      <c r="H538" s="261"/>
    </row>
    <row r="539" spans="1:8" ht="15.75" customHeight="1">
      <c r="A539" s="1446">
        <v>600115</v>
      </c>
      <c r="B539" s="1442" t="s">
        <v>6238</v>
      </c>
      <c r="C539" s="265"/>
      <c r="D539" s="260"/>
      <c r="E539" s="260"/>
      <c r="F539" s="260"/>
      <c r="G539" s="260"/>
      <c r="H539" s="261"/>
    </row>
    <row r="540" spans="1:8" ht="16.5" customHeight="1">
      <c r="A540" s="1446">
        <v>600116</v>
      </c>
      <c r="B540" s="1442" t="s">
        <v>6239</v>
      </c>
      <c r="C540" s="265"/>
      <c r="D540" s="260"/>
      <c r="E540" s="260"/>
      <c r="F540" s="260"/>
      <c r="G540" s="260"/>
      <c r="H540" s="261"/>
    </row>
    <row r="541" spans="1:8" ht="25.5" customHeight="1">
      <c r="A541" s="1446">
        <v>600120</v>
      </c>
      <c r="B541" s="1442" t="s">
        <v>6240</v>
      </c>
      <c r="C541" s="265"/>
      <c r="D541" s="260"/>
      <c r="E541" s="260"/>
      <c r="F541" s="260"/>
      <c r="G541" s="260"/>
      <c r="H541" s="261"/>
    </row>
    <row r="542" spans="1:8" ht="25.5" customHeight="1">
      <c r="A542" s="1446">
        <v>600121</v>
      </c>
      <c r="B542" s="1442" t="s">
        <v>6241</v>
      </c>
      <c r="C542" s="265"/>
      <c r="D542" s="260"/>
      <c r="E542" s="260"/>
      <c r="F542" s="260"/>
      <c r="G542" s="260"/>
      <c r="H542" s="261"/>
    </row>
    <row r="543" spans="1:8" ht="19.5" customHeight="1">
      <c r="A543" s="1446">
        <v>600122</v>
      </c>
      <c r="B543" s="1442" t="s">
        <v>6242</v>
      </c>
      <c r="C543" s="265"/>
      <c r="D543" s="260"/>
      <c r="E543" s="260"/>
      <c r="F543" s="260"/>
      <c r="G543" s="260"/>
      <c r="H543" s="261"/>
    </row>
    <row r="544" spans="1:8" ht="20.25" customHeight="1" thickBot="1">
      <c r="A544" s="1446">
        <v>600123</v>
      </c>
      <c r="B544" s="1442" t="s">
        <v>6243</v>
      </c>
      <c r="C544" s="265"/>
      <c r="D544" s="268"/>
      <c r="E544" s="268"/>
      <c r="F544" s="268"/>
      <c r="G544" s="268"/>
      <c r="H544" s="269"/>
    </row>
    <row r="545" spans="1:8" ht="25.5" customHeight="1" thickTop="1">
      <c r="A545" s="1446">
        <v>600124</v>
      </c>
      <c r="B545" s="1442" t="s">
        <v>6244</v>
      </c>
      <c r="C545" s="265"/>
      <c r="D545" s="270"/>
      <c r="E545" s="270"/>
      <c r="F545" s="270"/>
      <c r="G545" s="270"/>
      <c r="H545" s="271"/>
    </row>
    <row r="546" spans="1:8" ht="25.5" customHeight="1">
      <c r="A546" s="1446">
        <v>600170</v>
      </c>
      <c r="B546" s="1442" t="s">
        <v>6245</v>
      </c>
      <c r="C546" s="265"/>
      <c r="D546" s="260"/>
      <c r="E546" s="260"/>
      <c r="F546" s="260"/>
      <c r="G546" s="260"/>
      <c r="H546" s="261"/>
    </row>
    <row r="547" spans="1:8" ht="25.5" customHeight="1">
      <c r="A547" s="1446">
        <v>600173</v>
      </c>
      <c r="B547" s="1442" t="s">
        <v>6246</v>
      </c>
      <c r="C547" s="265"/>
      <c r="D547" s="260"/>
      <c r="E547" s="260"/>
      <c r="F547" s="260"/>
      <c r="G547" s="260"/>
      <c r="H547" s="261"/>
    </row>
    <row r="548" spans="1:8" ht="17.25" customHeight="1">
      <c r="A548" s="1446">
        <v>600307</v>
      </c>
      <c r="B548" s="1442" t="s">
        <v>6247</v>
      </c>
      <c r="C548" s="265"/>
      <c r="D548" s="260"/>
      <c r="E548" s="260"/>
      <c r="F548" s="260"/>
      <c r="G548" s="260"/>
      <c r="H548" s="261"/>
    </row>
    <row r="549" spans="1:8" ht="25.5" customHeight="1">
      <c r="A549" s="1446">
        <v>600312</v>
      </c>
      <c r="B549" s="1442" t="s">
        <v>6248</v>
      </c>
      <c r="C549" s="265"/>
      <c r="D549" s="260"/>
      <c r="E549" s="260"/>
      <c r="F549" s="260"/>
      <c r="G549" s="260"/>
      <c r="H549" s="261"/>
    </row>
    <row r="550" spans="1:8" ht="15.75" customHeight="1">
      <c r="A550" s="1446">
        <v>600313</v>
      </c>
      <c r="B550" s="1442" t="s">
        <v>6249</v>
      </c>
      <c r="C550" s="265"/>
      <c r="D550" s="260"/>
      <c r="E550" s="260"/>
      <c r="F550" s="260"/>
      <c r="G550" s="260"/>
      <c r="H550" s="261"/>
    </row>
    <row r="551" spans="1:8" ht="17.25" customHeight="1">
      <c r="A551" s="1446">
        <v>600331</v>
      </c>
      <c r="B551" s="1442" t="s">
        <v>6250</v>
      </c>
      <c r="C551" s="265"/>
      <c r="D551" s="260"/>
      <c r="E551" s="260"/>
      <c r="F551" s="260"/>
      <c r="G551" s="260"/>
      <c r="H551" s="261"/>
    </row>
    <row r="552" spans="1:8" ht="16.5" customHeight="1">
      <c r="A552" s="1446">
        <v>600341</v>
      </c>
      <c r="B552" s="1443" t="s">
        <v>6251</v>
      </c>
      <c r="C552" s="265"/>
      <c r="D552" s="260"/>
      <c r="E552" s="260"/>
      <c r="F552" s="260"/>
      <c r="G552" s="260"/>
      <c r="H552" s="261"/>
    </row>
    <row r="553" spans="1:8" ht="25.5" customHeight="1">
      <c r="A553" s="1446">
        <v>600348</v>
      </c>
      <c r="B553" s="1442" t="s">
        <v>6252</v>
      </c>
      <c r="C553" s="265"/>
      <c r="D553" s="260"/>
      <c r="E553" s="260"/>
      <c r="F553" s="260"/>
      <c r="G553" s="260"/>
      <c r="H553" s="261"/>
    </row>
    <row r="554" spans="1:8" ht="16.5" customHeight="1">
      <c r="A554" s="1446">
        <v>600349</v>
      </c>
      <c r="B554" s="1442" t="s">
        <v>6253</v>
      </c>
      <c r="C554" s="265"/>
      <c r="D554" s="260"/>
      <c r="E554" s="260"/>
      <c r="F554" s="260"/>
      <c r="G554" s="260"/>
      <c r="H554" s="261"/>
    </row>
    <row r="555" spans="1:8" ht="14.25" customHeight="1">
      <c r="A555" s="1446">
        <v>600351</v>
      </c>
      <c r="B555" s="1442" t="s">
        <v>6254</v>
      </c>
      <c r="C555" s="265"/>
      <c r="D555" s="260"/>
      <c r="E555" s="260"/>
      <c r="F555" s="260"/>
      <c r="G555" s="260"/>
      <c r="H555" s="261"/>
    </row>
    <row r="556" spans="1:8" ht="25.5" customHeight="1">
      <c r="A556" s="1446">
        <v>600808</v>
      </c>
      <c r="B556" s="1443" t="s">
        <v>6255</v>
      </c>
      <c r="C556" s="265"/>
      <c r="D556" s="260"/>
      <c r="E556" s="260"/>
      <c r="F556" s="260"/>
      <c r="G556" s="260"/>
      <c r="H556" s="261"/>
    </row>
    <row r="557" spans="1:8" ht="25.5" customHeight="1">
      <c r="A557" s="1444" t="s">
        <v>6256</v>
      </c>
      <c r="B557" s="1442" t="s">
        <v>6257</v>
      </c>
      <c r="C557" s="265"/>
      <c r="D557" s="260"/>
      <c r="E557" s="260"/>
      <c r="F557" s="260"/>
      <c r="G557" s="260"/>
      <c r="H557" s="261"/>
    </row>
    <row r="558" spans="1:8" ht="17.25" customHeight="1">
      <c r="A558" s="1444" t="s">
        <v>6258</v>
      </c>
      <c r="B558" s="1442" t="s">
        <v>6259</v>
      </c>
      <c r="C558" s="265"/>
      <c r="D558" s="260"/>
      <c r="E558" s="260"/>
      <c r="F558" s="260"/>
      <c r="G558" s="260"/>
      <c r="H558" s="261"/>
    </row>
    <row r="559" spans="1:8" ht="25.5" customHeight="1">
      <c r="A559" s="1444" t="s">
        <v>6260</v>
      </c>
      <c r="B559" s="1442" t="s">
        <v>6261</v>
      </c>
      <c r="C559" s="265"/>
      <c r="D559" s="260"/>
      <c r="E559" s="260"/>
      <c r="F559" s="260"/>
      <c r="G559" s="260"/>
      <c r="H559" s="261"/>
    </row>
    <row r="560" spans="1:8" ht="17.25" customHeight="1">
      <c r="A560" s="1444" t="s">
        <v>6262</v>
      </c>
      <c r="B560" s="1442" t="s">
        <v>6263</v>
      </c>
      <c r="C560" s="265"/>
      <c r="D560" s="260"/>
      <c r="E560" s="260"/>
      <c r="F560" s="260"/>
      <c r="G560" s="260"/>
      <c r="H560" s="261"/>
    </row>
    <row r="561" spans="1:8" ht="25.5" customHeight="1">
      <c r="A561" s="1444" t="s">
        <v>6264</v>
      </c>
      <c r="B561" s="1442" t="s">
        <v>6265</v>
      </c>
      <c r="C561" s="265"/>
      <c r="D561" s="260"/>
      <c r="E561" s="260"/>
      <c r="F561" s="260"/>
      <c r="G561" s="260"/>
      <c r="H561" s="261"/>
    </row>
    <row r="562" spans="1:8" ht="15.75" customHeight="1">
      <c r="A562" s="1444" t="s">
        <v>6266</v>
      </c>
      <c r="B562" s="1442" t="s">
        <v>6267</v>
      </c>
      <c r="C562" s="265"/>
      <c r="D562" s="260"/>
      <c r="E562" s="260"/>
      <c r="F562" s="260"/>
      <c r="G562" s="260"/>
      <c r="H562" s="261"/>
    </row>
    <row r="563" spans="1:8" ht="25.5" customHeight="1">
      <c r="A563" s="1444" t="s">
        <v>6268</v>
      </c>
      <c r="B563" s="1442" t="s">
        <v>6269</v>
      </c>
      <c r="C563" s="265"/>
      <c r="D563" s="260"/>
      <c r="E563" s="260"/>
      <c r="F563" s="260"/>
      <c r="G563" s="260"/>
      <c r="H563" s="261"/>
    </row>
    <row r="564" spans="1:8" ht="18.75" customHeight="1">
      <c r="A564" s="1444" t="s">
        <v>6270</v>
      </c>
      <c r="B564" s="1442" t="s">
        <v>6271</v>
      </c>
      <c r="C564" s="265"/>
      <c r="D564" s="260"/>
      <c r="E564" s="260"/>
      <c r="F564" s="260"/>
      <c r="G564" s="260"/>
      <c r="H564" s="261"/>
    </row>
    <row r="565" spans="1:8" ht="16.5" customHeight="1">
      <c r="A565" s="1444" t="s">
        <v>6272</v>
      </c>
      <c r="B565" s="1442" t="s">
        <v>6273</v>
      </c>
      <c r="C565" s="265"/>
      <c r="D565" s="260"/>
      <c r="E565" s="260"/>
      <c r="F565" s="260"/>
      <c r="G565" s="260"/>
      <c r="H565" s="261"/>
    </row>
    <row r="566" spans="1:8" ht="25.5" customHeight="1">
      <c r="A566" s="1444" t="s">
        <v>6274</v>
      </c>
      <c r="B566" s="1442" t="s">
        <v>6275</v>
      </c>
      <c r="C566" s="265"/>
      <c r="D566" s="260"/>
      <c r="E566" s="260"/>
      <c r="F566" s="260"/>
      <c r="G566" s="260"/>
      <c r="H566" s="261"/>
    </row>
    <row r="567" spans="1:8" ht="25.5" customHeight="1">
      <c r="A567" s="1444" t="s">
        <v>6276</v>
      </c>
      <c r="B567" s="1442" t="s">
        <v>6277</v>
      </c>
      <c r="C567" s="265"/>
      <c r="D567" s="260"/>
      <c r="E567" s="260"/>
      <c r="F567" s="260"/>
      <c r="G567" s="260"/>
      <c r="H567" s="261"/>
    </row>
    <row r="568" spans="1:8" ht="25.5" customHeight="1">
      <c r="A568" s="1444" t="s">
        <v>6278</v>
      </c>
      <c r="B568" s="1442" t="s">
        <v>6279</v>
      </c>
      <c r="C568" s="265"/>
      <c r="D568" s="260"/>
      <c r="E568" s="260"/>
      <c r="F568" s="260"/>
      <c r="G568" s="260"/>
      <c r="H568" s="261"/>
    </row>
    <row r="569" spans="1:8" ht="17.25" customHeight="1">
      <c r="A569" s="1444" t="s">
        <v>6280</v>
      </c>
      <c r="B569" s="1442" t="s">
        <v>6281</v>
      </c>
      <c r="C569" s="265"/>
      <c r="D569" s="260"/>
      <c r="E569" s="260"/>
      <c r="F569" s="260"/>
      <c r="G569" s="260"/>
      <c r="H569" s="261"/>
    </row>
    <row r="570" spans="1:8" ht="18.75" customHeight="1">
      <c r="A570" s="1444" t="s">
        <v>6282</v>
      </c>
      <c r="B570" s="1442" t="s">
        <v>6283</v>
      </c>
      <c r="C570" s="265"/>
      <c r="D570" s="260"/>
      <c r="E570" s="260"/>
      <c r="F570" s="260"/>
      <c r="G570" s="260"/>
      <c r="H570" s="261"/>
    </row>
    <row r="571" spans="1:8" ht="25.5" customHeight="1" thickBot="1">
      <c r="A571" s="1444" t="s">
        <v>6284</v>
      </c>
      <c r="B571" s="1442" t="s">
        <v>6285</v>
      </c>
      <c r="C571" s="265"/>
      <c r="D571" s="268"/>
      <c r="E571" s="268"/>
      <c r="F571" s="268"/>
      <c r="G571" s="268"/>
      <c r="H571" s="269"/>
    </row>
    <row r="572" spans="1:8" ht="25.5" customHeight="1" thickTop="1">
      <c r="A572" s="1444" t="s">
        <v>6286</v>
      </c>
      <c r="B572" s="1442" t="s">
        <v>6287</v>
      </c>
      <c r="C572" s="265"/>
      <c r="D572" s="270"/>
      <c r="E572" s="270"/>
      <c r="F572" s="270"/>
      <c r="G572" s="270"/>
      <c r="H572" s="271"/>
    </row>
    <row r="573" spans="1:8" ht="25.5" customHeight="1">
      <c r="A573" s="1444" t="s">
        <v>6288</v>
      </c>
      <c r="B573" s="1442" t="s">
        <v>6289</v>
      </c>
      <c r="C573" s="265"/>
      <c r="D573" s="260"/>
      <c r="E573" s="260"/>
      <c r="F573" s="260"/>
      <c r="G573" s="260"/>
      <c r="H573" s="261"/>
    </row>
    <row r="574" spans="1:8" ht="25.5" customHeight="1">
      <c r="A574" s="1444" t="s">
        <v>6290</v>
      </c>
      <c r="B574" s="1442" t="s">
        <v>6291</v>
      </c>
      <c r="C574" s="265"/>
      <c r="D574" s="260"/>
      <c r="E574" s="260"/>
      <c r="F574" s="260"/>
      <c r="G574" s="260"/>
      <c r="H574" s="261"/>
    </row>
    <row r="575" spans="1:8" ht="25.5" customHeight="1">
      <c r="A575" s="1444" t="s">
        <v>6292</v>
      </c>
      <c r="B575" s="1442" t="s">
        <v>6293</v>
      </c>
      <c r="C575" s="265"/>
      <c r="D575" s="260"/>
      <c r="E575" s="260"/>
      <c r="F575" s="260"/>
      <c r="G575" s="260"/>
      <c r="H575" s="261"/>
    </row>
    <row r="576" spans="1:8" ht="14.25" customHeight="1">
      <c r="A576" s="1444" t="s">
        <v>6294</v>
      </c>
      <c r="B576" s="1442" t="s">
        <v>6295</v>
      </c>
      <c r="C576" s="265"/>
      <c r="D576" s="260"/>
      <c r="E576" s="260"/>
      <c r="F576" s="260"/>
      <c r="G576" s="260"/>
      <c r="H576" s="261"/>
    </row>
    <row r="577" spans="1:8" ht="12.75" customHeight="1">
      <c r="A577" s="1444" t="s">
        <v>6296</v>
      </c>
      <c r="B577" s="1442" t="s">
        <v>6297</v>
      </c>
      <c r="C577" s="265"/>
      <c r="D577" s="260"/>
      <c r="E577" s="260"/>
      <c r="F577" s="260"/>
      <c r="G577" s="260"/>
      <c r="H577" s="261"/>
    </row>
    <row r="578" spans="1:8" ht="13.5" customHeight="1">
      <c r="A578" s="1444" t="s">
        <v>6298</v>
      </c>
      <c r="B578" s="1442" t="s">
        <v>6299</v>
      </c>
      <c r="C578" s="265"/>
      <c r="D578" s="260"/>
      <c r="E578" s="260"/>
      <c r="F578" s="260"/>
      <c r="G578" s="260"/>
      <c r="H578" s="261"/>
    </row>
    <row r="579" spans="1:8" ht="15.75" customHeight="1">
      <c r="A579" s="1444" t="s">
        <v>6300</v>
      </c>
      <c r="B579" s="1442" t="s">
        <v>6301</v>
      </c>
      <c r="C579" s="265"/>
      <c r="D579" s="260"/>
      <c r="E579" s="260"/>
      <c r="F579" s="260"/>
      <c r="G579" s="260"/>
      <c r="H579" s="261"/>
    </row>
    <row r="580" spans="1:8" ht="11.25" customHeight="1">
      <c r="A580" s="1444" t="s">
        <v>6302</v>
      </c>
      <c r="B580" s="1442" t="s">
        <v>6303</v>
      </c>
      <c r="C580" s="265"/>
      <c r="D580" s="260"/>
      <c r="E580" s="260"/>
      <c r="F580" s="260"/>
      <c r="G580" s="260"/>
      <c r="H580" s="261"/>
    </row>
    <row r="581" spans="1:8" ht="11.25" customHeight="1">
      <c r="A581" s="1444" t="s">
        <v>6304</v>
      </c>
      <c r="B581" s="1442" t="s">
        <v>6305</v>
      </c>
      <c r="C581" s="265"/>
      <c r="D581" s="260"/>
      <c r="E581" s="260"/>
      <c r="F581" s="260"/>
      <c r="G581" s="260"/>
      <c r="H581" s="261"/>
    </row>
    <row r="582" spans="1:8" ht="12.75" customHeight="1">
      <c r="A582" s="1444" t="s">
        <v>6306</v>
      </c>
      <c r="B582" s="1442" t="s">
        <v>6307</v>
      </c>
      <c r="C582" s="265"/>
      <c r="D582" s="260"/>
      <c r="E582" s="260"/>
      <c r="F582" s="260"/>
      <c r="G582" s="260"/>
      <c r="H582" s="261"/>
    </row>
    <row r="583" spans="1:8" ht="10.5" customHeight="1">
      <c r="A583" s="1444" t="s">
        <v>6308</v>
      </c>
      <c r="B583" s="1442" t="s">
        <v>6309</v>
      </c>
      <c r="C583" s="265"/>
      <c r="D583" s="260"/>
      <c r="E583" s="260"/>
      <c r="F583" s="260"/>
      <c r="G583" s="260"/>
      <c r="H583" s="261"/>
    </row>
    <row r="584" spans="1:8" ht="13.5" customHeight="1">
      <c r="A584" s="1444" t="s">
        <v>6310</v>
      </c>
      <c r="B584" s="1442" t="s">
        <v>6311</v>
      </c>
      <c r="C584" s="265"/>
      <c r="D584" s="260"/>
      <c r="E584" s="260"/>
      <c r="F584" s="260"/>
      <c r="G584" s="260"/>
      <c r="H584" s="261"/>
    </row>
    <row r="585" spans="1:8" ht="13.5" customHeight="1">
      <c r="A585" s="1444" t="s">
        <v>6312</v>
      </c>
      <c r="B585" s="1442" t="s">
        <v>6313</v>
      </c>
      <c r="C585" s="265"/>
      <c r="D585" s="260"/>
      <c r="E585" s="260"/>
      <c r="F585" s="260"/>
      <c r="G585" s="260"/>
      <c r="H585" s="261"/>
    </row>
    <row r="586" spans="1:8" ht="12.75" customHeight="1">
      <c r="A586" s="1444" t="s">
        <v>6314</v>
      </c>
      <c r="B586" s="1442" t="s">
        <v>6315</v>
      </c>
      <c r="C586" s="265"/>
      <c r="D586" s="260"/>
      <c r="E586" s="260"/>
      <c r="F586" s="260"/>
      <c r="G586" s="260"/>
      <c r="H586" s="261"/>
    </row>
    <row r="587" spans="1:8" ht="11.25" customHeight="1">
      <c r="A587" s="1444" t="s">
        <v>6316</v>
      </c>
      <c r="B587" s="1442" t="s">
        <v>6317</v>
      </c>
      <c r="C587" s="265"/>
      <c r="D587" s="260"/>
      <c r="E587" s="260"/>
      <c r="F587" s="260"/>
      <c r="G587" s="260"/>
      <c r="H587" s="261"/>
    </row>
    <row r="588" spans="1:8" ht="11.25" customHeight="1">
      <c r="A588" s="1444" t="s">
        <v>6318</v>
      </c>
      <c r="B588" s="1442" t="s">
        <v>6319</v>
      </c>
      <c r="C588" s="265"/>
      <c r="D588" s="260"/>
      <c r="E588" s="260"/>
      <c r="F588" s="260"/>
      <c r="G588" s="260"/>
      <c r="H588" s="261"/>
    </row>
    <row r="589" spans="1:8" ht="14.25" customHeight="1">
      <c r="A589" s="1444" t="s">
        <v>6320</v>
      </c>
      <c r="B589" s="1442" t="s">
        <v>6321</v>
      </c>
      <c r="C589" s="265"/>
      <c r="D589" s="260"/>
      <c r="E589" s="260"/>
      <c r="F589" s="260"/>
      <c r="G589" s="260"/>
      <c r="H589" s="261"/>
    </row>
    <row r="590" spans="1:8" ht="12.75" customHeight="1">
      <c r="A590" s="1444" t="s">
        <v>6322</v>
      </c>
      <c r="B590" s="1442" t="s">
        <v>6323</v>
      </c>
      <c r="C590" s="265"/>
      <c r="D590" s="260"/>
      <c r="E590" s="260"/>
      <c r="F590" s="260"/>
      <c r="G590" s="260"/>
      <c r="H590" s="261"/>
    </row>
    <row r="591" spans="1:8" ht="15" customHeight="1">
      <c r="A591" s="1444" t="s">
        <v>6324</v>
      </c>
      <c r="B591" s="1442" t="s">
        <v>6325</v>
      </c>
      <c r="C591" s="265"/>
      <c r="D591" s="260"/>
      <c r="E591" s="260"/>
      <c r="F591" s="260"/>
      <c r="G591" s="260"/>
      <c r="H591" s="261"/>
    </row>
    <row r="592" spans="1:8" ht="16.5" customHeight="1">
      <c r="A592" s="1444" t="s">
        <v>6326</v>
      </c>
      <c r="B592" s="1442" t="s">
        <v>6327</v>
      </c>
      <c r="C592" s="265"/>
      <c r="D592" s="260"/>
      <c r="E592" s="260"/>
      <c r="F592" s="260"/>
      <c r="G592" s="260"/>
      <c r="H592" s="261"/>
    </row>
    <row r="593" spans="1:8" ht="14.25" customHeight="1">
      <c r="A593" s="1444" t="s">
        <v>6328</v>
      </c>
      <c r="B593" s="1442" t="s">
        <v>6329</v>
      </c>
      <c r="C593" s="265"/>
      <c r="D593" s="260"/>
      <c r="E593" s="260"/>
      <c r="F593" s="260"/>
      <c r="G593" s="260"/>
      <c r="H593" s="261"/>
    </row>
    <row r="594" spans="1:8" ht="11.25" customHeight="1">
      <c r="A594" s="1444" t="s">
        <v>6330</v>
      </c>
      <c r="B594" s="1442" t="s">
        <v>6331</v>
      </c>
      <c r="C594" s="265"/>
      <c r="D594" s="260"/>
      <c r="E594" s="260"/>
      <c r="F594" s="260"/>
      <c r="G594" s="260"/>
      <c r="H594" s="261"/>
    </row>
    <row r="595" spans="1:8" ht="13.5" customHeight="1">
      <c r="A595" s="1444" t="s">
        <v>6332</v>
      </c>
      <c r="B595" s="1443" t="s">
        <v>6333</v>
      </c>
      <c r="C595" s="265"/>
      <c r="D595" s="260"/>
      <c r="E595" s="260"/>
      <c r="F595" s="260"/>
      <c r="G595" s="260"/>
      <c r="H595" s="261"/>
    </row>
    <row r="596" spans="1:8" ht="11.25" customHeight="1">
      <c r="A596" s="1444" t="s">
        <v>6334</v>
      </c>
      <c r="B596" s="1443" t="s">
        <v>6335</v>
      </c>
      <c r="C596" s="265"/>
      <c r="D596" s="260"/>
      <c r="E596" s="260"/>
      <c r="F596" s="260"/>
      <c r="G596" s="260"/>
      <c r="H596" s="261"/>
    </row>
    <row r="597" spans="1:8" ht="12.75" customHeight="1">
      <c r="A597" s="1444" t="s">
        <v>6336</v>
      </c>
      <c r="B597" s="1442" t="s">
        <v>6337</v>
      </c>
      <c r="C597" s="265"/>
      <c r="D597" s="260"/>
      <c r="E597" s="260"/>
      <c r="F597" s="260"/>
      <c r="G597" s="260"/>
      <c r="H597" s="261"/>
    </row>
    <row r="598" spans="1:8" ht="9.75" customHeight="1" thickBot="1">
      <c r="A598" s="1444" t="s">
        <v>6338</v>
      </c>
      <c r="B598" s="1442" t="s">
        <v>6339</v>
      </c>
      <c r="C598" s="265"/>
      <c r="D598" s="268"/>
      <c r="E598" s="268"/>
      <c r="F598" s="268"/>
      <c r="G598" s="268"/>
      <c r="H598" s="269"/>
    </row>
    <row r="599" spans="1:8" ht="12" customHeight="1" thickTop="1">
      <c r="A599" s="1444" t="s">
        <v>6340</v>
      </c>
      <c r="B599" s="1442" t="s">
        <v>6341</v>
      </c>
      <c r="C599" s="265"/>
      <c r="D599" s="270"/>
      <c r="E599" s="270"/>
      <c r="F599" s="270"/>
      <c r="G599" s="270"/>
      <c r="H599" s="271"/>
    </row>
    <row r="600" spans="1:8" ht="24" customHeight="1">
      <c r="A600" s="1444" t="s">
        <v>6342</v>
      </c>
      <c r="B600" s="1442" t="s">
        <v>6343</v>
      </c>
      <c r="C600" s="265"/>
      <c r="D600" s="260"/>
      <c r="E600" s="260"/>
      <c r="F600" s="260"/>
      <c r="G600" s="260"/>
      <c r="H600" s="261"/>
    </row>
    <row r="601" spans="1:8" ht="15.75" customHeight="1">
      <c r="A601" s="1444" t="s">
        <v>6344</v>
      </c>
      <c r="B601" s="1442" t="s">
        <v>6345</v>
      </c>
      <c r="C601" s="265"/>
      <c r="D601" s="260"/>
      <c r="E601" s="260"/>
      <c r="F601" s="260"/>
      <c r="G601" s="260"/>
      <c r="H601" s="261"/>
    </row>
    <row r="602" spans="1:8" ht="12" customHeight="1">
      <c r="A602" s="1444" t="s">
        <v>6346</v>
      </c>
      <c r="B602" s="1442" t="s">
        <v>6347</v>
      </c>
      <c r="C602" s="265"/>
      <c r="D602" s="260"/>
      <c r="E602" s="260"/>
      <c r="F602" s="260"/>
      <c r="G602" s="260"/>
      <c r="H602" s="261"/>
    </row>
    <row r="603" spans="1:8" ht="15" customHeight="1">
      <c r="A603" s="1444" t="s">
        <v>6348</v>
      </c>
      <c r="B603" s="1442" t="s">
        <v>6349</v>
      </c>
      <c r="C603" s="265"/>
      <c r="D603" s="260"/>
      <c r="E603" s="260"/>
      <c r="F603" s="260"/>
      <c r="G603" s="260"/>
      <c r="H603" s="261"/>
    </row>
    <row r="604" spans="1:8" ht="13.5" customHeight="1">
      <c r="A604" s="1444" t="s">
        <v>6350</v>
      </c>
      <c r="B604" s="1442" t="s">
        <v>6351</v>
      </c>
      <c r="C604" s="265"/>
      <c r="D604" s="260"/>
      <c r="E604" s="260"/>
      <c r="F604" s="260"/>
      <c r="G604" s="260"/>
      <c r="H604" s="261"/>
    </row>
    <row r="605" spans="1:8" ht="11.25" customHeight="1">
      <c r="A605" s="1444" t="s">
        <v>6352</v>
      </c>
      <c r="B605" s="1442" t="s">
        <v>6353</v>
      </c>
      <c r="C605" s="265"/>
      <c r="D605" s="260"/>
      <c r="E605" s="260"/>
      <c r="F605" s="260"/>
      <c r="G605" s="260"/>
      <c r="H605" s="261"/>
    </row>
    <row r="606" spans="1:8" ht="12" customHeight="1">
      <c r="A606" s="1444" t="s">
        <v>6354</v>
      </c>
      <c r="B606" s="1442" t="s">
        <v>6355</v>
      </c>
      <c r="C606" s="265"/>
      <c r="D606" s="260"/>
      <c r="E606" s="260"/>
      <c r="F606" s="260"/>
      <c r="G606" s="260"/>
      <c r="H606" s="261"/>
    </row>
    <row r="607" spans="1:8" ht="12" customHeight="1">
      <c r="A607" s="1444" t="s">
        <v>6356</v>
      </c>
      <c r="B607" s="1442" t="s">
        <v>6357</v>
      </c>
      <c r="C607" s="265"/>
      <c r="D607" s="260"/>
      <c r="E607" s="260"/>
      <c r="F607" s="260"/>
      <c r="G607" s="260"/>
      <c r="H607" s="261"/>
    </row>
    <row r="608" spans="1:8" ht="12.75" customHeight="1">
      <c r="A608" s="1444" t="s">
        <v>6358</v>
      </c>
      <c r="B608" s="1442" t="s">
        <v>6359</v>
      </c>
      <c r="C608" s="265"/>
      <c r="D608" s="260"/>
      <c r="E608" s="260"/>
      <c r="F608" s="260"/>
      <c r="G608" s="260"/>
      <c r="H608" s="261"/>
    </row>
    <row r="609" spans="1:8" ht="14.25" customHeight="1">
      <c r="A609" s="1444" t="s">
        <v>6360</v>
      </c>
      <c r="B609" s="1442" t="s">
        <v>6361</v>
      </c>
      <c r="C609" s="265"/>
      <c r="D609" s="260"/>
      <c r="E609" s="260"/>
      <c r="F609" s="260"/>
      <c r="G609" s="260"/>
      <c r="H609" s="261"/>
    </row>
    <row r="610" spans="1:8" ht="13.5" customHeight="1">
      <c r="A610" s="1444" t="s">
        <v>6362</v>
      </c>
      <c r="B610" s="1442" t="s">
        <v>6363</v>
      </c>
      <c r="C610" s="265"/>
      <c r="D610" s="260"/>
      <c r="E610" s="260"/>
      <c r="F610" s="260"/>
      <c r="G610" s="260"/>
      <c r="H610" s="261"/>
    </row>
    <row r="611" spans="1:8" ht="25.5" customHeight="1">
      <c r="A611" s="1444" t="s">
        <v>6364</v>
      </c>
      <c r="B611" s="1442" t="s">
        <v>6365</v>
      </c>
      <c r="C611" s="265"/>
      <c r="D611" s="260"/>
      <c r="E611" s="260"/>
      <c r="F611" s="260"/>
      <c r="G611" s="260"/>
      <c r="H611" s="261"/>
    </row>
    <row r="612" spans="1:8" ht="25.5" customHeight="1">
      <c r="A612" s="1444" t="s">
        <v>6366</v>
      </c>
      <c r="B612" s="1442" t="s">
        <v>6367</v>
      </c>
      <c r="C612" s="265"/>
      <c r="D612" s="260"/>
      <c r="E612" s="260"/>
      <c r="F612" s="260"/>
      <c r="G612" s="260"/>
      <c r="H612" s="261"/>
    </row>
    <row r="613" spans="1:8" ht="25.5" customHeight="1">
      <c r="A613" s="1444" t="s">
        <v>6368</v>
      </c>
      <c r="B613" s="1442" t="s">
        <v>6369</v>
      </c>
      <c r="C613" s="265"/>
      <c r="D613" s="260"/>
      <c r="E613" s="260"/>
      <c r="F613" s="260"/>
      <c r="G613" s="260"/>
      <c r="H613" s="261"/>
    </row>
    <row r="614" spans="1:8" ht="25.5" customHeight="1">
      <c r="A614" s="1444" t="s">
        <v>6370</v>
      </c>
      <c r="B614" s="1442" t="s">
        <v>6371</v>
      </c>
      <c r="C614" s="265"/>
      <c r="D614" s="260"/>
      <c r="E614" s="260"/>
      <c r="F614" s="260"/>
      <c r="G614" s="260"/>
      <c r="H614" s="261"/>
    </row>
    <row r="615" spans="1:8" ht="13.5" customHeight="1">
      <c r="A615" s="1444" t="s">
        <v>6372</v>
      </c>
      <c r="B615" s="1442" t="s">
        <v>6373</v>
      </c>
      <c r="C615" s="265"/>
      <c r="D615" s="260"/>
      <c r="E615" s="260"/>
      <c r="F615" s="260"/>
      <c r="G615" s="260"/>
      <c r="H615" s="261"/>
    </row>
    <row r="616" spans="1:8" ht="12.75" customHeight="1">
      <c r="A616" s="1444" t="s">
        <v>6374</v>
      </c>
      <c r="B616" s="1442" t="s">
        <v>6375</v>
      </c>
      <c r="C616" s="265"/>
      <c r="D616" s="260"/>
      <c r="E616" s="260"/>
      <c r="F616" s="260"/>
      <c r="G616" s="260"/>
      <c r="H616" s="261"/>
    </row>
    <row r="617" spans="1:8" ht="15" customHeight="1">
      <c r="A617" s="1444" t="s">
        <v>6376</v>
      </c>
      <c r="B617" s="1442" t="s">
        <v>6377</v>
      </c>
      <c r="C617" s="265"/>
      <c r="D617" s="260"/>
      <c r="E617" s="260"/>
      <c r="F617" s="260"/>
      <c r="G617" s="260"/>
      <c r="H617" s="261"/>
    </row>
    <row r="618" spans="1:8" ht="15.75" customHeight="1">
      <c r="A618" s="1444" t="s">
        <v>6378</v>
      </c>
      <c r="B618" s="1442" t="s">
        <v>6379</v>
      </c>
      <c r="C618" s="265"/>
      <c r="D618" s="260"/>
      <c r="E618" s="260"/>
      <c r="F618" s="260"/>
      <c r="G618" s="260"/>
      <c r="H618" s="261"/>
    </row>
    <row r="619" spans="1:8" ht="14.25" customHeight="1">
      <c r="A619" s="1444" t="s">
        <v>6380</v>
      </c>
      <c r="B619" s="1442" t="s">
        <v>6381</v>
      </c>
      <c r="C619" s="265"/>
      <c r="D619" s="260"/>
      <c r="E619" s="260"/>
      <c r="F619" s="260"/>
      <c r="G619" s="260"/>
      <c r="H619" s="261"/>
    </row>
    <row r="620" spans="1:8" ht="13.5" customHeight="1">
      <c r="A620" s="1444" t="s">
        <v>6382</v>
      </c>
      <c r="B620" s="1442" t="s">
        <v>6383</v>
      </c>
      <c r="C620" s="265"/>
      <c r="D620" s="260"/>
      <c r="E620" s="260"/>
      <c r="F620" s="260"/>
      <c r="G620" s="260"/>
      <c r="H620" s="261"/>
    </row>
    <row r="621" spans="1:8">
      <c r="A621" s="1444" t="s">
        <v>6384</v>
      </c>
      <c r="B621" s="1442" t="s">
        <v>6385</v>
      </c>
      <c r="C621" s="265"/>
      <c r="D621" s="260"/>
      <c r="E621" s="260"/>
      <c r="F621" s="260"/>
      <c r="G621" s="260"/>
      <c r="H621" s="261"/>
    </row>
    <row r="622" spans="1:8">
      <c r="A622" s="1444" t="s">
        <v>6386</v>
      </c>
      <c r="B622" s="1442" t="s">
        <v>6387</v>
      </c>
      <c r="C622" s="265"/>
      <c r="D622" s="260"/>
      <c r="E622" s="260"/>
      <c r="F622" s="260"/>
      <c r="G622" s="260"/>
      <c r="H622" s="261"/>
    </row>
    <row r="623" spans="1:8">
      <c r="A623" s="1444" t="s">
        <v>6388</v>
      </c>
      <c r="B623" s="1442" t="s">
        <v>6389</v>
      </c>
      <c r="C623" s="265"/>
      <c r="D623" s="260"/>
      <c r="E623" s="260"/>
      <c r="F623" s="260"/>
      <c r="G623" s="260"/>
      <c r="H623" s="261"/>
    </row>
    <row r="624" spans="1:8">
      <c r="A624" s="1444" t="s">
        <v>6390</v>
      </c>
      <c r="B624" s="1442" t="s">
        <v>6391</v>
      </c>
      <c r="C624" s="265"/>
      <c r="D624" s="260"/>
      <c r="E624" s="260"/>
      <c r="F624" s="260"/>
      <c r="G624" s="260"/>
      <c r="H624" s="261"/>
    </row>
    <row r="625" spans="1:8" ht="13.5" thickBot="1">
      <c r="A625" s="1444" t="s">
        <v>6392</v>
      </c>
      <c r="B625" s="1442" t="s">
        <v>6393</v>
      </c>
      <c r="C625" s="265"/>
      <c r="D625" s="268"/>
      <c r="E625" s="268"/>
      <c r="F625" s="268"/>
      <c r="G625" s="268"/>
      <c r="H625" s="269"/>
    </row>
    <row r="626" spans="1:8" ht="13.5" customHeight="1" thickTop="1">
      <c r="A626" s="1444" t="s">
        <v>6394</v>
      </c>
      <c r="B626" s="1442" t="s">
        <v>6395</v>
      </c>
      <c r="C626" s="265"/>
      <c r="D626" s="270"/>
      <c r="E626" s="270"/>
      <c r="F626" s="270"/>
      <c r="G626" s="270"/>
      <c r="H626" s="271"/>
    </row>
    <row r="627" spans="1:8">
      <c r="A627" s="1444" t="s">
        <v>6396</v>
      </c>
      <c r="B627" s="1442" t="s">
        <v>6397</v>
      </c>
      <c r="C627" s="265"/>
      <c r="D627" s="260"/>
      <c r="E627" s="260"/>
      <c r="F627" s="260"/>
      <c r="G627" s="260"/>
      <c r="H627" s="261"/>
    </row>
    <row r="628" spans="1:8">
      <c r="A628" s="1444" t="s">
        <v>6398</v>
      </c>
      <c r="B628" s="1442" t="s">
        <v>6399</v>
      </c>
      <c r="C628" s="265"/>
      <c r="D628" s="260"/>
      <c r="E628" s="260"/>
      <c r="F628" s="260"/>
      <c r="G628" s="260"/>
      <c r="H628" s="261"/>
    </row>
    <row r="629" spans="1:8">
      <c r="A629" s="1444" t="s">
        <v>6400</v>
      </c>
      <c r="B629" s="1442" t="s">
        <v>6401</v>
      </c>
      <c r="C629" s="265"/>
      <c r="D629" s="260"/>
      <c r="E629" s="260"/>
      <c r="F629" s="260"/>
      <c r="G629" s="260"/>
      <c r="H629" s="261"/>
    </row>
    <row r="630" spans="1:8">
      <c r="A630" s="1444" t="s">
        <v>6402</v>
      </c>
      <c r="B630" s="1442" t="s">
        <v>6403</v>
      </c>
      <c r="C630" s="265"/>
      <c r="D630" s="260"/>
      <c r="E630" s="260"/>
      <c r="F630" s="260"/>
      <c r="G630" s="260"/>
      <c r="H630" s="261"/>
    </row>
    <row r="631" spans="1:8">
      <c r="A631" s="1444" t="s">
        <v>6404</v>
      </c>
      <c r="B631" s="1442" t="s">
        <v>6405</v>
      </c>
      <c r="C631" s="265"/>
      <c r="D631" s="260"/>
      <c r="E631" s="260"/>
      <c r="F631" s="260"/>
      <c r="G631" s="260"/>
      <c r="H631" s="261"/>
    </row>
    <row r="632" spans="1:8">
      <c r="A632" s="1444" t="s">
        <v>6406</v>
      </c>
      <c r="B632" s="1442" t="s">
        <v>6407</v>
      </c>
      <c r="C632" s="265"/>
      <c r="D632" s="260"/>
      <c r="E632" s="260"/>
      <c r="F632" s="260"/>
      <c r="G632" s="260"/>
      <c r="H632" s="261"/>
    </row>
    <row r="633" spans="1:8">
      <c r="A633" s="1444" t="s">
        <v>6408</v>
      </c>
      <c r="B633" s="1442" t="s">
        <v>6409</v>
      </c>
      <c r="C633" s="265"/>
      <c r="D633" s="260"/>
      <c r="E633" s="260"/>
      <c r="F633" s="260"/>
      <c r="G633" s="260"/>
      <c r="H633" s="261"/>
    </row>
    <row r="634" spans="1:8">
      <c r="A634" s="1444" t="s">
        <v>6410</v>
      </c>
      <c r="B634" s="1442" t="s">
        <v>6411</v>
      </c>
      <c r="C634" s="265"/>
      <c r="D634" s="260"/>
      <c r="E634" s="260"/>
      <c r="F634" s="260"/>
      <c r="G634" s="260"/>
      <c r="H634" s="261"/>
    </row>
    <row r="635" spans="1:8">
      <c r="A635" s="1444" t="s">
        <v>6412</v>
      </c>
      <c r="B635" s="1442" t="s">
        <v>6413</v>
      </c>
      <c r="C635" s="265"/>
      <c r="D635" s="260"/>
      <c r="E635" s="260"/>
      <c r="F635" s="260"/>
      <c r="G635" s="260"/>
      <c r="H635" s="261"/>
    </row>
    <row r="636" spans="1:8">
      <c r="A636" s="1444" t="s">
        <v>6414</v>
      </c>
      <c r="B636" s="1442" t="s">
        <v>6415</v>
      </c>
      <c r="C636" s="265"/>
      <c r="D636" s="260"/>
      <c r="E636" s="260"/>
      <c r="F636" s="260"/>
      <c r="G636" s="260"/>
      <c r="H636" s="261"/>
    </row>
    <row r="637" spans="1:8">
      <c r="A637" s="1444" t="s">
        <v>6416</v>
      </c>
      <c r="B637" s="1442" t="s">
        <v>6417</v>
      </c>
      <c r="C637" s="265"/>
      <c r="D637" s="260"/>
      <c r="E637" s="260"/>
      <c r="F637" s="260"/>
      <c r="G637" s="260"/>
      <c r="H637" s="261"/>
    </row>
    <row r="638" spans="1:8">
      <c r="A638" s="1444" t="s">
        <v>6418</v>
      </c>
      <c r="B638" s="1442" t="s">
        <v>6419</v>
      </c>
      <c r="C638" s="265"/>
      <c r="D638" s="260"/>
      <c r="E638" s="260"/>
      <c r="F638" s="260"/>
      <c r="G638" s="260"/>
      <c r="H638" s="261"/>
    </row>
    <row r="639" spans="1:8">
      <c r="A639" s="1444" t="s">
        <v>6420</v>
      </c>
      <c r="B639" s="1442" t="s">
        <v>6421</v>
      </c>
      <c r="C639" s="265"/>
      <c r="D639" s="260"/>
      <c r="E639" s="260"/>
      <c r="F639" s="260"/>
      <c r="G639" s="260"/>
      <c r="H639" s="261"/>
    </row>
    <row r="640" spans="1:8">
      <c r="A640" s="1444" t="s">
        <v>6422</v>
      </c>
      <c r="B640" s="1442" t="s">
        <v>6423</v>
      </c>
      <c r="C640" s="265"/>
      <c r="D640" s="260"/>
      <c r="E640" s="260"/>
      <c r="F640" s="260"/>
      <c r="G640" s="260"/>
      <c r="H640" s="261"/>
    </row>
    <row r="641" spans="1:8">
      <c r="A641" s="1444" t="s">
        <v>6424</v>
      </c>
      <c r="B641" s="1442" t="s">
        <v>6425</v>
      </c>
      <c r="C641" s="265"/>
      <c r="D641" s="260"/>
      <c r="E641" s="260"/>
      <c r="F641" s="260"/>
      <c r="G641" s="260"/>
      <c r="H641" s="261"/>
    </row>
    <row r="642" spans="1:8">
      <c r="A642" s="1444" t="s">
        <v>6426</v>
      </c>
      <c r="B642" s="1442" t="s">
        <v>6427</v>
      </c>
      <c r="C642" s="265"/>
      <c r="D642" s="260"/>
      <c r="E642" s="260"/>
      <c r="F642" s="260"/>
      <c r="G642" s="260"/>
      <c r="H642" s="261"/>
    </row>
    <row r="643" spans="1:8">
      <c r="A643" s="1444" t="s">
        <v>6428</v>
      </c>
      <c r="B643" s="1442" t="s">
        <v>6429</v>
      </c>
      <c r="C643" s="265"/>
      <c r="D643" s="260"/>
      <c r="E643" s="260"/>
      <c r="F643" s="260"/>
      <c r="G643" s="260"/>
      <c r="H643" s="261"/>
    </row>
    <row r="644" spans="1:8">
      <c r="A644" s="1444" t="s">
        <v>6430</v>
      </c>
      <c r="B644" s="1442" t="s">
        <v>6431</v>
      </c>
      <c r="C644" s="265"/>
      <c r="D644" s="260"/>
      <c r="E644" s="260"/>
      <c r="F644" s="260"/>
      <c r="G644" s="260"/>
      <c r="H644" s="261"/>
    </row>
    <row r="645" spans="1:8">
      <c r="A645" s="1444" t="s">
        <v>6432</v>
      </c>
      <c r="B645" s="1442" t="s">
        <v>6433</v>
      </c>
      <c r="C645" s="265"/>
      <c r="D645" s="260"/>
      <c r="E645" s="260"/>
      <c r="F645" s="260"/>
      <c r="G645" s="260"/>
      <c r="H645" s="261"/>
    </row>
    <row r="646" spans="1:8">
      <c r="A646" s="1444" t="s">
        <v>6434</v>
      </c>
      <c r="B646" s="1442" t="s">
        <v>6435</v>
      </c>
      <c r="C646" s="265"/>
      <c r="D646" s="260"/>
      <c r="E646" s="260"/>
      <c r="F646" s="260"/>
      <c r="G646" s="260"/>
      <c r="H646" s="261"/>
    </row>
    <row r="647" spans="1:8" ht="12.75" customHeight="1">
      <c r="A647" s="1444" t="s">
        <v>6436</v>
      </c>
      <c r="B647" s="1442" t="s">
        <v>6437</v>
      </c>
      <c r="C647" s="265"/>
      <c r="D647" s="260"/>
      <c r="E647" s="260"/>
      <c r="F647" s="260"/>
      <c r="G647" s="260"/>
      <c r="H647" s="261"/>
    </row>
    <row r="648" spans="1:8" ht="15.75" customHeight="1">
      <c r="A648" s="1444" t="s">
        <v>6438</v>
      </c>
      <c r="B648" s="1442" t="s">
        <v>6439</v>
      </c>
      <c r="C648" s="265"/>
      <c r="D648" s="260"/>
      <c r="E648" s="260"/>
      <c r="F648" s="260"/>
      <c r="G648" s="260"/>
      <c r="H648" s="261"/>
    </row>
    <row r="649" spans="1:8" ht="14.25" customHeight="1">
      <c r="A649" s="1444" t="s">
        <v>6440</v>
      </c>
      <c r="B649" s="1442" t="s">
        <v>6441</v>
      </c>
      <c r="C649" s="265"/>
      <c r="D649" s="260"/>
      <c r="E649" s="260"/>
      <c r="F649" s="260"/>
      <c r="G649" s="260"/>
      <c r="H649" s="261"/>
    </row>
    <row r="650" spans="1:8" ht="14.25" customHeight="1">
      <c r="A650" s="1444" t="s">
        <v>6442</v>
      </c>
      <c r="B650" s="1442" t="s">
        <v>6443</v>
      </c>
      <c r="C650" s="265"/>
      <c r="D650" s="260"/>
      <c r="E650" s="260"/>
      <c r="F650" s="260"/>
      <c r="G650" s="260"/>
      <c r="H650" s="261"/>
    </row>
    <row r="651" spans="1:8" ht="15" customHeight="1">
      <c r="A651" s="1444" t="s">
        <v>6444</v>
      </c>
      <c r="B651" s="1442" t="s">
        <v>6445</v>
      </c>
      <c r="C651" s="265"/>
      <c r="D651" s="260"/>
      <c r="E651" s="260"/>
      <c r="F651" s="260"/>
      <c r="G651" s="260"/>
      <c r="H651" s="261"/>
    </row>
    <row r="652" spans="1:8" ht="11.25" customHeight="1" thickBot="1">
      <c r="A652" s="1444" t="s">
        <v>6446</v>
      </c>
      <c r="B652" s="1442" t="s">
        <v>6447</v>
      </c>
      <c r="C652" s="265"/>
      <c r="D652" s="268"/>
      <c r="E652" s="268"/>
      <c r="F652" s="268"/>
      <c r="G652" s="268"/>
      <c r="H652" s="269"/>
    </row>
    <row r="653" spans="1:8" ht="18" customHeight="1" thickTop="1">
      <c r="A653" s="1444" t="s">
        <v>6448</v>
      </c>
      <c r="B653" s="1442" t="s">
        <v>6449</v>
      </c>
      <c r="C653" s="265"/>
      <c r="D653" s="270"/>
      <c r="E653" s="270"/>
      <c r="F653" s="270"/>
      <c r="G653" s="270"/>
      <c r="H653" s="271"/>
    </row>
    <row r="654" spans="1:8" ht="15" customHeight="1">
      <c r="A654" s="1444" t="s">
        <v>6450</v>
      </c>
      <c r="B654" s="1442" t="s">
        <v>6451</v>
      </c>
      <c r="C654" s="265"/>
      <c r="D654" s="260"/>
      <c r="E654" s="260"/>
      <c r="F654" s="260"/>
      <c r="G654" s="260"/>
      <c r="H654" s="261"/>
    </row>
    <row r="655" spans="1:8" ht="11.25" customHeight="1">
      <c r="A655" s="1444" t="s">
        <v>6452</v>
      </c>
      <c r="B655" s="1443" t="s">
        <v>6453</v>
      </c>
      <c r="C655" s="265"/>
      <c r="D655" s="260"/>
      <c r="E655" s="260"/>
      <c r="F655" s="260"/>
      <c r="G655" s="260"/>
      <c r="H655" s="261"/>
    </row>
    <row r="656" spans="1:8" ht="11.25" customHeight="1">
      <c r="A656" s="1444" t="s">
        <v>6454</v>
      </c>
      <c r="B656" s="1443" t="s">
        <v>6455</v>
      </c>
      <c r="C656" s="265"/>
      <c r="D656" s="260"/>
      <c r="E656" s="260"/>
      <c r="F656" s="260"/>
      <c r="G656" s="260"/>
      <c r="H656" s="261"/>
    </row>
    <row r="657" spans="1:8" ht="15" customHeight="1">
      <c r="A657" s="1444" t="s">
        <v>6456</v>
      </c>
      <c r="B657" s="1443" t="s">
        <v>6457</v>
      </c>
      <c r="C657" s="265"/>
      <c r="D657" s="260"/>
      <c r="E657" s="260"/>
      <c r="F657" s="260"/>
      <c r="G657" s="260"/>
      <c r="H657" s="261"/>
    </row>
    <row r="658" spans="1:8" ht="11.25" customHeight="1">
      <c r="A658" s="1444" t="s">
        <v>6458</v>
      </c>
      <c r="B658" s="1442" t="s">
        <v>6459</v>
      </c>
      <c r="C658" s="265"/>
      <c r="D658" s="260"/>
      <c r="E658" s="260"/>
      <c r="F658" s="260"/>
      <c r="G658" s="260"/>
      <c r="H658" s="261"/>
    </row>
    <row r="659" spans="1:8" ht="11.25" customHeight="1">
      <c r="A659" s="1444" t="s">
        <v>6460</v>
      </c>
      <c r="B659" s="1442" t="s">
        <v>6461</v>
      </c>
      <c r="C659" s="265"/>
      <c r="D659" s="260"/>
      <c r="E659" s="260"/>
      <c r="F659" s="260"/>
      <c r="G659" s="260"/>
      <c r="H659" s="261"/>
    </row>
    <row r="660" spans="1:8" ht="15" customHeight="1">
      <c r="A660" s="1444" t="s">
        <v>6462</v>
      </c>
      <c r="B660" s="1442" t="s">
        <v>6463</v>
      </c>
      <c r="C660" s="265"/>
      <c r="D660" s="260"/>
      <c r="E660" s="260"/>
      <c r="F660" s="260"/>
      <c r="G660" s="260"/>
      <c r="H660" s="261"/>
    </row>
    <row r="661" spans="1:8" ht="15" customHeight="1">
      <c r="A661" s="1444" t="s">
        <v>6464</v>
      </c>
      <c r="B661" s="1442" t="s">
        <v>6465</v>
      </c>
      <c r="C661" s="265"/>
      <c r="D661" s="260"/>
      <c r="E661" s="260"/>
      <c r="F661" s="260"/>
      <c r="G661" s="260"/>
      <c r="H661" s="261"/>
    </row>
    <row r="662" spans="1:8" ht="15.75" customHeight="1">
      <c r="A662" s="1444" t="s">
        <v>6466</v>
      </c>
      <c r="B662" s="1442" t="s">
        <v>6467</v>
      </c>
      <c r="C662" s="265"/>
      <c r="D662" s="260"/>
      <c r="E662" s="260"/>
      <c r="F662" s="260"/>
      <c r="G662" s="260"/>
      <c r="H662" s="261"/>
    </row>
    <row r="663" spans="1:8" ht="13.5" customHeight="1">
      <c r="A663" s="1444" t="s">
        <v>6468</v>
      </c>
      <c r="B663" s="1442" t="s">
        <v>6469</v>
      </c>
      <c r="C663" s="265"/>
      <c r="D663" s="260"/>
      <c r="E663" s="260"/>
      <c r="F663" s="260"/>
      <c r="G663" s="260"/>
      <c r="H663" s="261"/>
    </row>
    <row r="664" spans="1:8" ht="11.25" customHeight="1">
      <c r="A664" s="1444" t="s">
        <v>6470</v>
      </c>
      <c r="B664" s="1442" t="s">
        <v>6471</v>
      </c>
      <c r="C664" s="265"/>
      <c r="D664" s="260"/>
      <c r="E664" s="260"/>
      <c r="F664" s="260"/>
      <c r="G664" s="260"/>
      <c r="H664" s="261"/>
    </row>
    <row r="665" spans="1:8" ht="13.5" customHeight="1">
      <c r="A665" s="1444" t="s">
        <v>6472</v>
      </c>
      <c r="B665" s="1442" t="s">
        <v>6473</v>
      </c>
      <c r="C665" s="265"/>
      <c r="D665" s="260"/>
      <c r="E665" s="260"/>
      <c r="F665" s="260"/>
      <c r="G665" s="260"/>
      <c r="H665" s="261"/>
    </row>
    <row r="666" spans="1:8" ht="14.25" customHeight="1">
      <c r="A666" s="1444" t="s">
        <v>6474</v>
      </c>
      <c r="B666" s="1442" t="s">
        <v>6475</v>
      </c>
      <c r="C666" s="265"/>
      <c r="D666" s="260"/>
      <c r="E666" s="260"/>
      <c r="F666" s="260"/>
      <c r="G666" s="260"/>
      <c r="H666" s="261"/>
    </row>
    <row r="667" spans="1:8" ht="15" customHeight="1">
      <c r="A667" s="1444" t="s">
        <v>6476</v>
      </c>
      <c r="B667" s="1442" t="s">
        <v>6477</v>
      </c>
      <c r="C667" s="265"/>
      <c r="D667" s="260"/>
      <c r="E667" s="260"/>
      <c r="F667" s="260"/>
      <c r="G667" s="260"/>
      <c r="H667" s="261"/>
    </row>
    <row r="668" spans="1:8" ht="15.75" customHeight="1">
      <c r="A668" s="1444" t="s">
        <v>6478</v>
      </c>
      <c r="B668" s="1442" t="s">
        <v>6479</v>
      </c>
      <c r="C668" s="265"/>
      <c r="D668" s="260"/>
      <c r="E668" s="260"/>
      <c r="F668" s="260"/>
      <c r="G668" s="260"/>
      <c r="H668" s="261"/>
    </row>
    <row r="669" spans="1:8" ht="15.75" customHeight="1">
      <c r="A669" s="1444" t="s">
        <v>6480</v>
      </c>
      <c r="B669" s="1442" t="s">
        <v>6481</v>
      </c>
      <c r="C669" s="265"/>
      <c r="D669" s="260"/>
      <c r="E669" s="260"/>
      <c r="F669" s="260"/>
      <c r="G669" s="260"/>
      <c r="H669" s="261"/>
    </row>
    <row r="670" spans="1:8" ht="12" customHeight="1">
      <c r="A670" s="1444" t="s">
        <v>6482</v>
      </c>
      <c r="B670" s="1442" t="s">
        <v>6483</v>
      </c>
      <c r="C670" s="265"/>
      <c r="D670" s="260"/>
      <c r="E670" s="260"/>
      <c r="F670" s="260"/>
      <c r="G670" s="260"/>
      <c r="H670" s="261"/>
    </row>
    <row r="671" spans="1:8" ht="12" customHeight="1">
      <c r="A671" s="1444" t="s">
        <v>6484</v>
      </c>
      <c r="B671" s="1442" t="s">
        <v>6485</v>
      </c>
      <c r="C671" s="265"/>
      <c r="D671" s="260"/>
      <c r="E671" s="260"/>
      <c r="F671" s="260"/>
      <c r="G671" s="260"/>
      <c r="H671" s="261"/>
    </row>
    <row r="672" spans="1:8" ht="15" customHeight="1">
      <c r="A672" s="1444" t="s">
        <v>6486</v>
      </c>
      <c r="B672" s="1442" t="s">
        <v>6487</v>
      </c>
      <c r="C672" s="265"/>
      <c r="D672" s="260"/>
      <c r="E672" s="260"/>
      <c r="F672" s="260"/>
      <c r="G672" s="260"/>
      <c r="H672" s="261"/>
    </row>
    <row r="673" spans="1:8" ht="12" customHeight="1">
      <c r="A673" s="1444" t="s">
        <v>6488</v>
      </c>
      <c r="B673" s="1442" t="s">
        <v>6489</v>
      </c>
      <c r="C673" s="265"/>
      <c r="D673" s="260"/>
      <c r="E673" s="260"/>
      <c r="F673" s="260"/>
      <c r="G673" s="260"/>
      <c r="H673" s="261"/>
    </row>
    <row r="674" spans="1:8" ht="12" customHeight="1">
      <c r="A674" s="1444" t="s">
        <v>6490</v>
      </c>
      <c r="B674" s="1442" t="s">
        <v>6491</v>
      </c>
      <c r="C674" s="265"/>
      <c r="D674" s="260"/>
      <c r="E674" s="260"/>
      <c r="F674" s="260"/>
      <c r="G674" s="260"/>
      <c r="H674" s="261"/>
    </row>
    <row r="675" spans="1:8" ht="14.25" customHeight="1">
      <c r="A675" s="1444" t="s">
        <v>6492</v>
      </c>
      <c r="B675" s="1442" t="s">
        <v>6493</v>
      </c>
      <c r="C675" s="265"/>
      <c r="D675" s="260"/>
      <c r="E675" s="260"/>
      <c r="F675" s="260"/>
      <c r="G675" s="260"/>
      <c r="H675" s="261"/>
    </row>
    <row r="676" spans="1:8" ht="15" customHeight="1">
      <c r="A676" s="1444" t="s">
        <v>6494</v>
      </c>
      <c r="B676" s="1442" t="s">
        <v>6495</v>
      </c>
      <c r="C676" s="265"/>
      <c r="D676" s="260"/>
      <c r="E676" s="260"/>
      <c r="F676" s="260"/>
      <c r="G676" s="260"/>
      <c r="H676" s="261"/>
    </row>
    <row r="677" spans="1:8" ht="12" customHeight="1">
      <c r="A677" s="1444" t="s">
        <v>6496</v>
      </c>
      <c r="B677" s="1442" t="s">
        <v>6497</v>
      </c>
      <c r="C677" s="265"/>
      <c r="D677" s="260"/>
      <c r="E677" s="260"/>
      <c r="F677" s="260"/>
      <c r="G677" s="260"/>
      <c r="H677" s="261"/>
    </row>
    <row r="678" spans="1:8" ht="15.75" customHeight="1">
      <c r="A678" s="1444" t="s">
        <v>6498</v>
      </c>
      <c r="B678" s="1442" t="s">
        <v>6499</v>
      </c>
      <c r="C678" s="265"/>
      <c r="D678" s="260"/>
      <c r="E678" s="260"/>
      <c r="F678" s="260"/>
      <c r="G678" s="260"/>
      <c r="H678" s="261"/>
    </row>
    <row r="679" spans="1:8" ht="14.25" customHeight="1" thickBot="1">
      <c r="A679" s="1444" t="s">
        <v>6500</v>
      </c>
      <c r="B679" s="1442" t="s">
        <v>6501</v>
      </c>
      <c r="C679" s="265"/>
      <c r="D679" s="268"/>
      <c r="E679" s="268"/>
      <c r="F679" s="268"/>
      <c r="G679" s="268"/>
      <c r="H679" s="269"/>
    </row>
    <row r="680" spans="1:8" ht="15.75" customHeight="1" thickTop="1">
      <c r="A680" s="1444" t="s">
        <v>6502</v>
      </c>
      <c r="B680" s="1442" t="s">
        <v>6503</v>
      </c>
      <c r="C680" s="265"/>
      <c r="D680" s="270"/>
      <c r="E680" s="270"/>
      <c r="F680" s="270"/>
      <c r="G680" s="270"/>
      <c r="H680" s="271"/>
    </row>
    <row r="681" spans="1:8" ht="12" customHeight="1">
      <c r="A681" s="1444" t="s">
        <v>6504</v>
      </c>
      <c r="B681" s="1442" t="s">
        <v>6505</v>
      </c>
      <c r="C681" s="265"/>
      <c r="D681" s="260"/>
      <c r="E681" s="260"/>
      <c r="F681" s="260"/>
      <c r="G681" s="260"/>
      <c r="H681" s="261"/>
    </row>
    <row r="682" spans="1:8" ht="11.25" customHeight="1">
      <c r="A682" s="1444" t="s">
        <v>6506</v>
      </c>
      <c r="B682" s="1442" t="s">
        <v>6507</v>
      </c>
      <c r="C682" s="265"/>
      <c r="D682" s="260"/>
      <c r="E682" s="260"/>
      <c r="F682" s="260"/>
      <c r="G682" s="260"/>
      <c r="H682" s="261"/>
    </row>
    <row r="683" spans="1:8" ht="12" customHeight="1">
      <c r="A683" s="1444" t="s">
        <v>6508</v>
      </c>
      <c r="B683" s="1442" t="s">
        <v>6509</v>
      </c>
      <c r="C683" s="265"/>
      <c r="D683" s="260"/>
      <c r="E683" s="260"/>
      <c r="F683" s="260"/>
      <c r="G683" s="260"/>
      <c r="H683" s="261"/>
    </row>
    <row r="684" spans="1:8" ht="13.5" customHeight="1">
      <c r="A684" s="1444" t="s">
        <v>6510</v>
      </c>
      <c r="B684" s="1442" t="s">
        <v>6511</v>
      </c>
      <c r="C684" s="265"/>
      <c r="D684" s="260"/>
      <c r="E684" s="260"/>
      <c r="F684" s="260"/>
      <c r="G684" s="260"/>
      <c r="H684" s="261"/>
    </row>
    <row r="685" spans="1:8" ht="12.75" customHeight="1">
      <c r="A685" s="1444" t="s">
        <v>6512</v>
      </c>
      <c r="B685" s="1442" t="s">
        <v>6513</v>
      </c>
      <c r="C685" s="265"/>
      <c r="D685" s="260"/>
      <c r="E685" s="260"/>
      <c r="F685" s="260"/>
      <c r="G685" s="260"/>
      <c r="H685" s="261"/>
    </row>
    <row r="686" spans="1:8" ht="11.25" customHeight="1">
      <c r="A686" s="1444" t="s">
        <v>6514</v>
      </c>
      <c r="B686" s="1442" t="s">
        <v>6515</v>
      </c>
      <c r="C686" s="265"/>
      <c r="D686" s="260"/>
      <c r="E686" s="260"/>
      <c r="F686" s="260"/>
      <c r="G686" s="260"/>
      <c r="H686" s="261"/>
    </row>
    <row r="687" spans="1:8" ht="11.25" customHeight="1">
      <c r="A687" s="1444" t="s">
        <v>6516</v>
      </c>
      <c r="B687" s="1442" t="s">
        <v>6517</v>
      </c>
      <c r="C687" s="265"/>
      <c r="D687" s="260"/>
      <c r="E687" s="260"/>
      <c r="F687" s="260"/>
      <c r="G687" s="260"/>
      <c r="H687" s="261"/>
    </row>
    <row r="688" spans="1:8" ht="10.5" customHeight="1">
      <c r="A688" s="1444" t="s">
        <v>6518</v>
      </c>
      <c r="B688" s="1442" t="s">
        <v>6519</v>
      </c>
      <c r="C688" s="265"/>
      <c r="D688" s="260"/>
      <c r="E688" s="260"/>
      <c r="F688" s="260"/>
      <c r="G688" s="260"/>
      <c r="H688" s="261"/>
    </row>
    <row r="689" spans="1:8" ht="12.75" customHeight="1">
      <c r="A689" s="1444" t="s">
        <v>6520</v>
      </c>
      <c r="B689" s="1442" t="s">
        <v>6521</v>
      </c>
      <c r="C689" s="265"/>
      <c r="D689" s="260"/>
      <c r="E689" s="260"/>
      <c r="F689" s="260"/>
      <c r="G689" s="260"/>
      <c r="H689" s="261"/>
    </row>
    <row r="690" spans="1:8" ht="11.25" customHeight="1">
      <c r="A690" s="1444" t="s">
        <v>6522</v>
      </c>
      <c r="B690" s="1442" t="s">
        <v>6523</v>
      </c>
      <c r="C690" s="265"/>
      <c r="D690" s="260"/>
      <c r="E690" s="260"/>
      <c r="F690" s="260"/>
      <c r="G690" s="260"/>
      <c r="H690" s="261"/>
    </row>
    <row r="691" spans="1:8" ht="15" customHeight="1">
      <c r="A691" s="1444" t="s">
        <v>6524</v>
      </c>
      <c r="B691" s="1442" t="s">
        <v>6525</v>
      </c>
      <c r="C691" s="265"/>
      <c r="D691" s="260"/>
      <c r="E691" s="260"/>
      <c r="F691" s="260"/>
      <c r="G691" s="260"/>
      <c r="H691" s="261"/>
    </row>
    <row r="692" spans="1:8" ht="13.5" customHeight="1">
      <c r="A692" s="1444" t="s">
        <v>6526</v>
      </c>
      <c r="B692" s="1442" t="s">
        <v>6527</v>
      </c>
      <c r="C692" s="265"/>
      <c r="D692" s="260"/>
      <c r="E692" s="260"/>
      <c r="F692" s="260"/>
      <c r="G692" s="260"/>
      <c r="H692" s="261"/>
    </row>
    <row r="693" spans="1:8" ht="15.75" customHeight="1">
      <c r="A693" s="1444" t="s">
        <v>6528</v>
      </c>
      <c r="B693" s="1442" t="s">
        <v>6529</v>
      </c>
      <c r="C693" s="265"/>
      <c r="D693" s="260"/>
      <c r="E693" s="260"/>
      <c r="F693" s="260"/>
      <c r="G693" s="260"/>
      <c r="H693" s="261"/>
    </row>
    <row r="694" spans="1:8" ht="15" customHeight="1">
      <c r="A694" s="1444" t="s">
        <v>6530</v>
      </c>
      <c r="B694" s="1442" t="s">
        <v>6531</v>
      </c>
      <c r="C694" s="265"/>
      <c r="D694" s="260"/>
      <c r="E694" s="260"/>
      <c r="F694" s="260"/>
      <c r="G694" s="260"/>
      <c r="H694" s="261"/>
    </row>
    <row r="695" spans="1:8" ht="25.5" customHeight="1">
      <c r="A695" s="1444" t="s">
        <v>6532</v>
      </c>
      <c r="B695" s="1442" t="s">
        <v>6533</v>
      </c>
      <c r="C695" s="265"/>
      <c r="D695" s="260"/>
      <c r="E695" s="260"/>
      <c r="F695" s="260"/>
      <c r="G695" s="260"/>
      <c r="H695" s="261"/>
    </row>
    <row r="696" spans="1:8" ht="15" customHeight="1">
      <c r="A696" s="1444" t="s">
        <v>6534</v>
      </c>
      <c r="B696" s="1442" t="s">
        <v>6535</v>
      </c>
      <c r="C696" s="265"/>
      <c r="D696" s="260"/>
      <c r="E696" s="260"/>
      <c r="F696" s="260"/>
      <c r="G696" s="260"/>
      <c r="H696" s="261"/>
    </row>
    <row r="697" spans="1:8" ht="13.5" customHeight="1">
      <c r="A697" s="1444" t="s">
        <v>6536</v>
      </c>
      <c r="B697" s="1442" t="s">
        <v>6537</v>
      </c>
      <c r="C697" s="265"/>
      <c r="D697" s="260"/>
      <c r="E697" s="260"/>
      <c r="F697" s="260"/>
      <c r="G697" s="260"/>
      <c r="H697" s="261"/>
    </row>
    <row r="698" spans="1:8" ht="12.75" customHeight="1">
      <c r="A698" s="1444" t="s">
        <v>6538</v>
      </c>
      <c r="B698" s="1442" t="s">
        <v>6539</v>
      </c>
      <c r="C698" s="265"/>
      <c r="D698" s="260"/>
      <c r="E698" s="260"/>
      <c r="F698" s="260"/>
      <c r="G698" s="260"/>
      <c r="H698" s="261"/>
    </row>
    <row r="699" spans="1:8" ht="12" customHeight="1">
      <c r="A699" s="1444" t="s">
        <v>6540</v>
      </c>
      <c r="B699" s="1442" t="s">
        <v>6541</v>
      </c>
      <c r="C699" s="265"/>
      <c r="D699" s="260"/>
      <c r="E699" s="260"/>
      <c r="F699" s="260"/>
      <c r="G699" s="260"/>
      <c r="H699" s="261"/>
    </row>
    <row r="700" spans="1:8" ht="11.25" customHeight="1">
      <c r="A700" s="1444" t="s">
        <v>6542</v>
      </c>
      <c r="B700" s="1442" t="s">
        <v>6543</v>
      </c>
      <c r="C700" s="265"/>
      <c r="D700" s="260"/>
      <c r="E700" s="260"/>
      <c r="F700" s="260"/>
      <c r="G700" s="260"/>
      <c r="H700" s="261"/>
    </row>
    <row r="701" spans="1:8" ht="14.25" customHeight="1">
      <c r="A701" s="1444" t="s">
        <v>6544</v>
      </c>
      <c r="B701" s="1443" t="s">
        <v>6545</v>
      </c>
      <c r="C701" s="265"/>
      <c r="D701" s="260"/>
      <c r="E701" s="260"/>
      <c r="F701" s="260"/>
      <c r="G701" s="260"/>
      <c r="H701" s="261"/>
    </row>
    <row r="702" spans="1:8" ht="13.5" customHeight="1">
      <c r="A702" s="1444" t="s">
        <v>6546</v>
      </c>
      <c r="B702" s="1443" t="s">
        <v>6547</v>
      </c>
      <c r="C702" s="265"/>
      <c r="D702" s="260"/>
      <c r="E702" s="260"/>
      <c r="F702" s="260"/>
      <c r="G702" s="260"/>
      <c r="H702" s="261"/>
    </row>
    <row r="703" spans="1:8" ht="15" customHeight="1">
      <c r="A703" s="1444" t="s">
        <v>6548</v>
      </c>
      <c r="B703" s="1443" t="s">
        <v>6549</v>
      </c>
      <c r="C703" s="265"/>
      <c r="D703" s="260"/>
      <c r="E703" s="260"/>
      <c r="F703" s="260"/>
      <c r="G703" s="260"/>
      <c r="H703" s="261"/>
    </row>
    <row r="704" spans="1:8" ht="13.5" customHeight="1">
      <c r="A704" s="1444" t="s">
        <v>6550</v>
      </c>
      <c r="B704" s="1443" t="s">
        <v>6551</v>
      </c>
      <c r="C704" s="265"/>
      <c r="D704" s="260"/>
      <c r="E704" s="260"/>
      <c r="F704" s="260"/>
      <c r="G704" s="260"/>
      <c r="H704" s="261"/>
    </row>
    <row r="705" spans="1:8" ht="12" customHeight="1">
      <c r="A705" s="1444" t="s">
        <v>6552</v>
      </c>
      <c r="B705" s="1442" t="s">
        <v>6553</v>
      </c>
      <c r="C705" s="265"/>
      <c r="D705" s="260"/>
      <c r="E705" s="260"/>
      <c r="F705" s="260"/>
      <c r="G705" s="260"/>
      <c r="H705" s="261"/>
    </row>
    <row r="706" spans="1:8" ht="12.75" customHeight="1" thickBot="1">
      <c r="A706" s="1444" t="s">
        <v>6554</v>
      </c>
      <c r="B706" s="1442" t="s">
        <v>6555</v>
      </c>
      <c r="C706" s="265"/>
      <c r="D706" s="268"/>
      <c r="E706" s="268"/>
      <c r="F706" s="268"/>
      <c r="G706" s="268"/>
      <c r="H706" s="269"/>
    </row>
    <row r="707" spans="1:8" ht="13.5" customHeight="1" thickTop="1">
      <c r="A707" s="1444" t="s">
        <v>6556</v>
      </c>
      <c r="B707" s="1442" t="s">
        <v>6557</v>
      </c>
      <c r="C707" s="265"/>
      <c r="D707" s="270"/>
      <c r="E707" s="270"/>
      <c r="F707" s="270"/>
      <c r="G707" s="270"/>
      <c r="H707" s="271"/>
    </row>
    <row r="708" spans="1:8" ht="13.5" customHeight="1">
      <c r="A708" s="1444" t="s">
        <v>6558</v>
      </c>
      <c r="B708" s="1443" t="s">
        <v>6559</v>
      </c>
      <c r="C708" s="265"/>
      <c r="D708" s="260"/>
      <c r="E708" s="260"/>
      <c r="F708" s="260"/>
      <c r="G708" s="260"/>
      <c r="H708" s="261"/>
    </row>
    <row r="709" spans="1:8" ht="15.75" customHeight="1">
      <c r="A709" s="1444" t="s">
        <v>6560</v>
      </c>
      <c r="B709" s="1442" t="s">
        <v>6561</v>
      </c>
      <c r="C709" s="265"/>
      <c r="D709" s="260"/>
      <c r="E709" s="260"/>
      <c r="F709" s="260"/>
      <c r="G709" s="260"/>
      <c r="H709" s="261"/>
    </row>
    <row r="710" spans="1:8" ht="18.75" customHeight="1">
      <c r="A710" s="1444" t="s">
        <v>6562</v>
      </c>
      <c r="B710" s="1442" t="s">
        <v>6563</v>
      </c>
      <c r="C710" s="265"/>
      <c r="D710" s="260"/>
      <c r="E710" s="260"/>
      <c r="F710" s="260"/>
      <c r="G710" s="260"/>
      <c r="H710" s="261"/>
    </row>
    <row r="711" spans="1:8" ht="15.75" customHeight="1">
      <c r="A711" s="1444" t="s">
        <v>6564</v>
      </c>
      <c r="B711" s="1442" t="s">
        <v>6565</v>
      </c>
      <c r="C711" s="265"/>
      <c r="D711" s="260"/>
      <c r="E711" s="260"/>
      <c r="F711" s="260"/>
      <c r="G711" s="260"/>
      <c r="H711" s="261"/>
    </row>
    <row r="712" spans="1:8" ht="12.75" customHeight="1">
      <c r="A712" s="1444" t="s">
        <v>6566</v>
      </c>
      <c r="B712" s="1442" t="s">
        <v>6567</v>
      </c>
      <c r="C712" s="265"/>
      <c r="D712" s="260"/>
      <c r="E712" s="260"/>
      <c r="F712" s="260"/>
      <c r="G712" s="260"/>
      <c r="H712" s="261"/>
    </row>
    <row r="713" spans="1:8" ht="10.5" customHeight="1">
      <c r="A713" s="1444" t="s">
        <v>6568</v>
      </c>
      <c r="B713" s="1442" t="s">
        <v>6569</v>
      </c>
      <c r="C713" s="265"/>
      <c r="D713" s="260"/>
      <c r="E713" s="260"/>
      <c r="F713" s="260"/>
      <c r="G713" s="260"/>
      <c r="H713" s="261"/>
    </row>
    <row r="714" spans="1:8" ht="14.25" customHeight="1">
      <c r="A714" s="1444" t="s">
        <v>6570</v>
      </c>
      <c r="B714" s="1443" t="s">
        <v>6571</v>
      </c>
      <c r="C714" s="265"/>
      <c r="D714" s="260"/>
      <c r="E714" s="260"/>
      <c r="F714" s="260"/>
      <c r="G714" s="260"/>
      <c r="H714" s="261"/>
    </row>
    <row r="715" spans="1:8" ht="15" customHeight="1">
      <c r="A715" s="1444" t="s">
        <v>6572</v>
      </c>
      <c r="B715" s="1442" t="s">
        <v>6573</v>
      </c>
      <c r="C715" s="265"/>
      <c r="D715" s="260"/>
      <c r="E715" s="260"/>
      <c r="F715" s="260"/>
      <c r="G715" s="260"/>
      <c r="H715" s="261"/>
    </row>
    <row r="716" spans="1:8" ht="13.5" customHeight="1">
      <c r="A716" s="1444" t="s">
        <v>6574</v>
      </c>
      <c r="B716" s="1442" t="s">
        <v>6575</v>
      </c>
      <c r="C716" s="265"/>
      <c r="D716" s="260"/>
      <c r="E716" s="260"/>
      <c r="F716" s="260"/>
      <c r="G716" s="260"/>
      <c r="H716" s="261"/>
    </row>
    <row r="717" spans="1:8" ht="17.25" customHeight="1">
      <c r="A717" s="1444" t="s">
        <v>6576</v>
      </c>
      <c r="B717" s="1442" t="s">
        <v>6577</v>
      </c>
      <c r="C717" s="265"/>
      <c r="D717" s="260"/>
      <c r="E717" s="260"/>
      <c r="F717" s="260"/>
      <c r="G717" s="260"/>
      <c r="H717" s="261"/>
    </row>
    <row r="718" spans="1:8" ht="13.5" customHeight="1">
      <c r="A718" s="1444" t="s">
        <v>6578</v>
      </c>
      <c r="B718" s="1442" t="s">
        <v>6579</v>
      </c>
      <c r="C718" s="265"/>
      <c r="D718" s="260"/>
      <c r="E718" s="260"/>
      <c r="F718" s="260"/>
      <c r="G718" s="260"/>
      <c r="H718" s="261"/>
    </row>
    <row r="719" spans="1:8" ht="16.5" customHeight="1">
      <c r="A719" s="1444" t="s">
        <v>6580</v>
      </c>
      <c r="B719" s="1442" t="s">
        <v>6581</v>
      </c>
      <c r="C719" s="265"/>
      <c r="D719" s="260"/>
      <c r="E719" s="260"/>
      <c r="F719" s="260"/>
      <c r="G719" s="260"/>
      <c r="H719" s="261"/>
    </row>
    <row r="720" spans="1:8" ht="14.25" customHeight="1">
      <c r="A720" s="1444" t="s">
        <v>6582</v>
      </c>
      <c r="B720" s="1442" t="s">
        <v>6583</v>
      </c>
      <c r="C720" s="265"/>
      <c r="D720" s="260"/>
      <c r="E720" s="260"/>
      <c r="F720" s="260"/>
      <c r="G720" s="260"/>
      <c r="H720" s="261"/>
    </row>
    <row r="721" spans="1:8" ht="15.75" customHeight="1">
      <c r="A721" s="1444" t="s">
        <v>6584</v>
      </c>
      <c r="B721" s="1443" t="s">
        <v>6585</v>
      </c>
      <c r="C721" s="265"/>
      <c r="D721" s="260"/>
      <c r="E721" s="260"/>
      <c r="F721" s="260"/>
      <c r="G721" s="260"/>
      <c r="H721" s="261"/>
    </row>
    <row r="722" spans="1:8" ht="16.5" customHeight="1">
      <c r="A722" s="1444" t="s">
        <v>6586</v>
      </c>
      <c r="B722" s="1443" t="s">
        <v>6587</v>
      </c>
      <c r="C722" s="265"/>
      <c r="D722" s="260"/>
      <c r="E722" s="260"/>
      <c r="F722" s="260"/>
      <c r="G722" s="260"/>
      <c r="H722" s="261"/>
    </row>
    <row r="723" spans="1:8" ht="16.5" customHeight="1">
      <c r="A723" s="1444" t="s">
        <v>6588</v>
      </c>
      <c r="B723" s="1442" t="s">
        <v>6589</v>
      </c>
      <c r="C723" s="265"/>
      <c r="D723" s="260"/>
      <c r="E723" s="260"/>
      <c r="F723" s="260"/>
      <c r="G723" s="260"/>
      <c r="H723" s="261"/>
    </row>
    <row r="724" spans="1:8" ht="15.75" customHeight="1">
      <c r="A724" s="1444" t="s">
        <v>6590</v>
      </c>
      <c r="B724" s="1442" t="s">
        <v>6591</v>
      </c>
      <c r="C724" s="265"/>
      <c r="D724" s="260"/>
      <c r="E724" s="260"/>
      <c r="F724" s="260"/>
      <c r="G724" s="260"/>
      <c r="H724" s="261"/>
    </row>
    <row r="725" spans="1:8" ht="11.25" customHeight="1">
      <c r="A725" s="1444" t="s">
        <v>6592</v>
      </c>
      <c r="B725" s="1442" t="s">
        <v>6593</v>
      </c>
      <c r="C725" s="265"/>
      <c r="D725" s="260"/>
      <c r="E725" s="260"/>
      <c r="F725" s="260"/>
      <c r="G725" s="260"/>
      <c r="H725" s="261"/>
    </row>
    <row r="726" spans="1:8" ht="12" customHeight="1">
      <c r="A726" s="1444" t="s">
        <v>6594</v>
      </c>
      <c r="B726" s="1442" t="s">
        <v>6595</v>
      </c>
      <c r="C726" s="265"/>
      <c r="D726" s="260"/>
      <c r="E726" s="260"/>
      <c r="F726" s="260"/>
      <c r="G726" s="260"/>
      <c r="H726" s="261"/>
    </row>
    <row r="727" spans="1:8" ht="10.5" customHeight="1">
      <c r="A727" s="1444" t="s">
        <v>6596</v>
      </c>
      <c r="B727" s="1442" t="s">
        <v>6597</v>
      </c>
      <c r="C727" s="265"/>
      <c r="D727" s="260"/>
      <c r="E727" s="260"/>
      <c r="F727" s="260"/>
      <c r="G727" s="260"/>
      <c r="H727" s="261"/>
    </row>
    <row r="728" spans="1:8" ht="12" customHeight="1">
      <c r="A728" s="1444" t="s">
        <v>6598</v>
      </c>
      <c r="B728" s="1442" t="s">
        <v>6599</v>
      </c>
      <c r="C728" s="265"/>
      <c r="D728" s="260"/>
      <c r="E728" s="260"/>
      <c r="F728" s="260"/>
      <c r="G728" s="260"/>
      <c r="H728" s="261"/>
    </row>
    <row r="729" spans="1:8" ht="13.5" customHeight="1">
      <c r="A729" s="1444" t="s">
        <v>6600</v>
      </c>
      <c r="B729" s="1443" t="s">
        <v>6601</v>
      </c>
      <c r="C729" s="265"/>
      <c r="D729" s="260"/>
      <c r="E729" s="260"/>
      <c r="F729" s="260"/>
      <c r="G729" s="260"/>
      <c r="H729" s="261"/>
    </row>
    <row r="730" spans="1:8" ht="11.25" customHeight="1">
      <c r="A730" s="1444" t="s">
        <v>6602</v>
      </c>
      <c r="B730" s="1442" t="s">
        <v>6603</v>
      </c>
      <c r="C730" s="265"/>
      <c r="D730" s="260"/>
      <c r="E730" s="260"/>
      <c r="F730" s="260"/>
      <c r="G730" s="260"/>
      <c r="H730" s="261"/>
    </row>
    <row r="731" spans="1:8" ht="13.5" customHeight="1">
      <c r="A731" s="1444" t="s">
        <v>6604</v>
      </c>
      <c r="B731" s="1442" t="s">
        <v>6605</v>
      </c>
      <c r="C731" s="265"/>
      <c r="D731" s="260"/>
      <c r="E731" s="260"/>
      <c r="F731" s="260"/>
      <c r="G731" s="260"/>
      <c r="H731" s="261"/>
    </row>
    <row r="732" spans="1:8" ht="13.5" customHeight="1" thickBot="1">
      <c r="A732" s="1444" t="s">
        <v>6606</v>
      </c>
      <c r="B732" s="1442" t="s">
        <v>6607</v>
      </c>
      <c r="C732" s="265"/>
      <c r="D732" s="268"/>
      <c r="E732" s="268"/>
      <c r="F732" s="268"/>
      <c r="G732" s="268"/>
      <c r="H732" s="269"/>
    </row>
    <row r="733" spans="1:8" ht="13.5" customHeight="1" thickTop="1">
      <c r="A733" s="1444" t="s">
        <v>6608</v>
      </c>
      <c r="B733" s="1442" t="s">
        <v>6609</v>
      </c>
      <c r="C733" s="265"/>
      <c r="D733" s="270"/>
      <c r="E733" s="270"/>
      <c r="F733" s="270"/>
      <c r="G733" s="270"/>
      <c r="H733" s="271"/>
    </row>
    <row r="734" spans="1:8" ht="14.25" customHeight="1">
      <c r="A734" s="1444" t="s">
        <v>6610</v>
      </c>
      <c r="B734" s="1443" t="s">
        <v>6611</v>
      </c>
      <c r="C734" s="265"/>
      <c r="D734" s="260"/>
      <c r="E734" s="260"/>
      <c r="F734" s="260"/>
      <c r="G734" s="260"/>
      <c r="H734" s="261"/>
    </row>
    <row r="735" spans="1:8" ht="15" customHeight="1">
      <c r="A735" s="1444" t="s">
        <v>6612</v>
      </c>
      <c r="B735" s="1442" t="s">
        <v>6613</v>
      </c>
      <c r="C735" s="265"/>
      <c r="D735" s="260"/>
      <c r="E735" s="260"/>
      <c r="F735" s="260"/>
      <c r="G735" s="260"/>
      <c r="H735" s="261"/>
    </row>
    <row r="736" spans="1:8" ht="15.75" customHeight="1">
      <c r="A736" s="1444" t="s">
        <v>6614</v>
      </c>
      <c r="B736" s="1443" t="s">
        <v>6615</v>
      </c>
      <c r="C736" s="265"/>
      <c r="D736" s="260"/>
      <c r="E736" s="260"/>
      <c r="F736" s="260"/>
      <c r="G736" s="260"/>
      <c r="H736" s="261"/>
    </row>
    <row r="737" spans="1:8" ht="13.5" customHeight="1">
      <c r="A737" s="1444" t="s">
        <v>6616</v>
      </c>
      <c r="B737" s="1443" t="s">
        <v>6617</v>
      </c>
      <c r="C737" s="265"/>
      <c r="D737" s="260"/>
      <c r="E737" s="260"/>
      <c r="F737" s="260"/>
      <c r="G737" s="260"/>
      <c r="H737" s="261"/>
    </row>
    <row r="738" spans="1:8" ht="10.5" customHeight="1">
      <c r="A738" s="1444" t="s">
        <v>6618</v>
      </c>
      <c r="B738" s="1442" t="s">
        <v>6619</v>
      </c>
      <c r="C738" s="265"/>
      <c r="D738" s="260"/>
      <c r="E738" s="260"/>
      <c r="F738" s="260"/>
      <c r="G738" s="260"/>
      <c r="H738" s="261"/>
    </row>
    <row r="739" spans="1:8" ht="13.5" customHeight="1">
      <c r="A739" s="1444" t="s">
        <v>6620</v>
      </c>
      <c r="B739" s="1442" t="s">
        <v>6621</v>
      </c>
      <c r="C739" s="265"/>
      <c r="D739" s="260"/>
      <c r="E739" s="260"/>
      <c r="F739" s="260"/>
      <c r="G739" s="260"/>
      <c r="H739" s="261"/>
    </row>
    <row r="740" spans="1:8" ht="12" customHeight="1">
      <c r="A740" s="1444" t="s">
        <v>6622</v>
      </c>
      <c r="B740" s="1442" t="s">
        <v>6623</v>
      </c>
      <c r="C740" s="265"/>
      <c r="D740" s="260"/>
      <c r="E740" s="260"/>
      <c r="F740" s="260"/>
      <c r="G740" s="260"/>
      <c r="H740" s="261"/>
    </row>
    <row r="741" spans="1:8" ht="12.75" customHeight="1">
      <c r="A741" s="1444" t="s">
        <v>6624</v>
      </c>
      <c r="B741" s="1442" t="s">
        <v>6625</v>
      </c>
      <c r="C741" s="265"/>
      <c r="D741" s="260"/>
      <c r="E741" s="260"/>
      <c r="F741" s="260"/>
      <c r="G741" s="260"/>
      <c r="H741" s="261"/>
    </row>
    <row r="742" spans="1:8" ht="15.75" customHeight="1">
      <c r="A742" s="1444" t="s">
        <v>6626</v>
      </c>
      <c r="B742" s="1442" t="s">
        <v>6627</v>
      </c>
      <c r="C742" s="265"/>
      <c r="D742" s="260"/>
      <c r="E742" s="260"/>
      <c r="F742" s="260"/>
      <c r="G742" s="260"/>
      <c r="H742" s="261"/>
    </row>
    <row r="743" spans="1:8" ht="16.5" customHeight="1">
      <c r="A743" s="1444" t="s">
        <v>6628</v>
      </c>
      <c r="B743" s="1442" t="s">
        <v>6629</v>
      </c>
      <c r="C743" s="265"/>
      <c r="D743" s="260"/>
      <c r="E743" s="260"/>
      <c r="F743" s="260"/>
      <c r="G743" s="260"/>
      <c r="H743" s="261"/>
    </row>
    <row r="744" spans="1:8" ht="15.75" customHeight="1">
      <c r="A744" s="1444" t="s">
        <v>6630</v>
      </c>
      <c r="B744" s="1442" t="s">
        <v>6631</v>
      </c>
      <c r="C744" s="265"/>
      <c r="D744" s="260"/>
      <c r="E744" s="260"/>
      <c r="F744" s="260"/>
      <c r="G744" s="260"/>
      <c r="H744" s="261"/>
    </row>
    <row r="745" spans="1:8" ht="14.25" customHeight="1">
      <c r="A745" s="1444" t="s">
        <v>6632</v>
      </c>
      <c r="B745" s="1442" t="s">
        <v>6633</v>
      </c>
      <c r="C745" s="265"/>
      <c r="D745" s="260"/>
      <c r="E745" s="260"/>
      <c r="F745" s="260"/>
      <c r="G745" s="260"/>
      <c r="H745" s="261"/>
    </row>
    <row r="746" spans="1:8" ht="15" customHeight="1">
      <c r="A746" s="1444" t="s">
        <v>6634</v>
      </c>
      <c r="B746" s="1442" t="s">
        <v>6635</v>
      </c>
      <c r="C746" s="265"/>
      <c r="D746" s="260"/>
      <c r="E746" s="260"/>
      <c r="F746" s="260"/>
      <c r="G746" s="260"/>
      <c r="H746" s="261"/>
    </row>
    <row r="747" spans="1:8" ht="15" customHeight="1">
      <c r="A747" s="1448" t="s">
        <v>6636</v>
      </c>
      <c r="B747" s="1442" t="s">
        <v>6637</v>
      </c>
      <c r="C747" s="265"/>
      <c r="D747" s="260"/>
      <c r="E747" s="260"/>
      <c r="F747" s="260"/>
      <c r="G747" s="260"/>
      <c r="H747" s="261"/>
    </row>
    <row r="748" spans="1:8" ht="14.25" customHeight="1">
      <c r="A748" s="1444" t="s">
        <v>6638</v>
      </c>
      <c r="B748" s="1443" t="s">
        <v>6639</v>
      </c>
      <c r="C748" s="265"/>
      <c r="D748" s="260"/>
      <c r="E748" s="260"/>
      <c r="F748" s="260"/>
      <c r="G748" s="260"/>
      <c r="H748" s="261"/>
    </row>
    <row r="749" spans="1:8" ht="14.25" customHeight="1">
      <c r="A749" s="1444" t="s">
        <v>6640</v>
      </c>
      <c r="B749" s="1442" t="s">
        <v>6641</v>
      </c>
      <c r="C749" s="265"/>
      <c r="D749" s="260"/>
      <c r="E749" s="260"/>
      <c r="F749" s="260"/>
      <c r="G749" s="260"/>
      <c r="H749" s="261"/>
    </row>
    <row r="750" spans="1:8" ht="13.5" customHeight="1">
      <c r="A750" s="1444" t="s">
        <v>6642</v>
      </c>
      <c r="B750" s="1442" t="s">
        <v>6643</v>
      </c>
      <c r="C750" s="265"/>
      <c r="D750" s="260"/>
      <c r="E750" s="260"/>
      <c r="F750" s="260"/>
      <c r="G750" s="260"/>
      <c r="H750" s="261"/>
    </row>
    <row r="751" spans="1:8" ht="16.5" customHeight="1">
      <c r="A751" s="1444" t="s">
        <v>6644</v>
      </c>
      <c r="B751" s="1442" t="s">
        <v>6645</v>
      </c>
      <c r="C751" s="265"/>
      <c r="D751" s="260"/>
      <c r="E751" s="260"/>
      <c r="F751" s="260"/>
      <c r="G751" s="260"/>
      <c r="H751" s="261"/>
    </row>
    <row r="752" spans="1:8" ht="14.25" customHeight="1">
      <c r="A752" s="1444" t="s">
        <v>6646</v>
      </c>
      <c r="B752" s="1442" t="s">
        <v>6647</v>
      </c>
      <c r="C752" s="265"/>
      <c r="D752" s="260"/>
      <c r="E752" s="260"/>
      <c r="F752" s="260"/>
      <c r="G752" s="260"/>
      <c r="H752" s="261"/>
    </row>
    <row r="753" spans="1:8" ht="14.25" customHeight="1">
      <c r="A753" s="1444" t="s">
        <v>6648</v>
      </c>
      <c r="B753" s="1443" t="s">
        <v>6649</v>
      </c>
      <c r="C753" s="265"/>
      <c r="D753" s="260"/>
      <c r="E753" s="260"/>
      <c r="F753" s="260"/>
      <c r="G753" s="260"/>
      <c r="H753" s="261"/>
    </row>
    <row r="754" spans="1:8" ht="15.75" customHeight="1">
      <c r="A754" s="1444" t="s">
        <v>6650</v>
      </c>
      <c r="B754" s="1443" t="s">
        <v>6651</v>
      </c>
      <c r="C754" s="265"/>
      <c r="D754" s="260"/>
      <c r="E754" s="260"/>
      <c r="F754" s="260"/>
      <c r="G754" s="260"/>
      <c r="H754" s="261"/>
    </row>
    <row r="755" spans="1:8" ht="15" customHeight="1">
      <c r="A755" s="1444" t="s">
        <v>6652</v>
      </c>
      <c r="B755" s="1443" t="s">
        <v>6653</v>
      </c>
      <c r="C755" s="265"/>
      <c r="D755" s="260"/>
      <c r="E755" s="260"/>
      <c r="F755" s="260"/>
      <c r="G755" s="260"/>
      <c r="H755" s="261"/>
    </row>
    <row r="756" spans="1:8" ht="16.5" customHeight="1">
      <c r="A756" s="1444" t="s">
        <v>6654</v>
      </c>
      <c r="B756" s="1442" t="s">
        <v>6655</v>
      </c>
      <c r="C756" s="265"/>
      <c r="D756" s="260"/>
      <c r="E756" s="260"/>
      <c r="F756" s="260"/>
      <c r="G756" s="260"/>
      <c r="H756" s="261"/>
    </row>
    <row r="757" spans="1:8" ht="15.75" customHeight="1">
      <c r="A757" s="1444" t="s">
        <v>6656</v>
      </c>
      <c r="B757" s="1442" t="s">
        <v>6657</v>
      </c>
      <c r="C757" s="265"/>
      <c r="D757" s="260"/>
      <c r="E757" s="260"/>
      <c r="F757" s="260"/>
      <c r="G757" s="260"/>
      <c r="H757" s="261"/>
    </row>
    <row r="758" spans="1:8" ht="14.25" customHeight="1">
      <c r="A758" s="1444" t="s">
        <v>6658</v>
      </c>
      <c r="B758" s="1442" t="s">
        <v>6659</v>
      </c>
      <c r="C758" s="265"/>
      <c r="D758" s="260"/>
      <c r="E758" s="260"/>
      <c r="F758" s="260"/>
      <c r="G758" s="260"/>
      <c r="H758" s="261"/>
    </row>
    <row r="759" spans="1:8" ht="15" customHeight="1" thickBot="1">
      <c r="A759" s="1444" t="s">
        <v>6660</v>
      </c>
      <c r="B759" s="1443" t="s">
        <v>6661</v>
      </c>
      <c r="C759" s="265"/>
      <c r="D759" s="268"/>
      <c r="E759" s="268"/>
      <c r="F759" s="268"/>
      <c r="G759" s="268"/>
      <c r="H759" s="269"/>
    </row>
    <row r="760" spans="1:8" ht="15" customHeight="1" thickTop="1">
      <c r="A760" s="1444" t="s">
        <v>6662</v>
      </c>
      <c r="B760" s="1442" t="s">
        <v>6663</v>
      </c>
      <c r="C760" s="265"/>
      <c r="D760" s="270"/>
      <c r="E760" s="270"/>
      <c r="F760" s="270"/>
      <c r="G760" s="270"/>
      <c r="H760" s="271"/>
    </row>
    <row r="761" spans="1:8" ht="15.75" customHeight="1">
      <c r="A761" s="1444" t="s">
        <v>6664</v>
      </c>
      <c r="B761" s="1443" t="s">
        <v>6665</v>
      </c>
      <c r="C761" s="265"/>
      <c r="D761" s="260"/>
      <c r="E761" s="260"/>
      <c r="F761" s="260"/>
      <c r="G761" s="260"/>
      <c r="H761" s="261"/>
    </row>
    <row r="762" spans="1:8" ht="13.5" customHeight="1">
      <c r="A762" s="1444" t="s">
        <v>6666</v>
      </c>
      <c r="B762" s="1443" t="s">
        <v>6667</v>
      </c>
      <c r="C762" s="265"/>
      <c r="D762" s="260"/>
      <c r="E762" s="260"/>
      <c r="F762" s="260"/>
      <c r="G762" s="260"/>
      <c r="H762" s="261"/>
    </row>
    <row r="763" spans="1:8" ht="13.5" customHeight="1">
      <c r="A763" s="1444" t="s">
        <v>6668</v>
      </c>
      <c r="B763" s="1443" t="s">
        <v>6669</v>
      </c>
      <c r="C763" s="265"/>
      <c r="D763" s="260"/>
      <c r="E763" s="260"/>
      <c r="F763" s="260"/>
      <c r="G763" s="260"/>
      <c r="H763" s="261"/>
    </row>
    <row r="764" spans="1:8" ht="13.5" customHeight="1">
      <c r="A764" s="1444" t="s">
        <v>6670</v>
      </c>
      <c r="B764" s="1443" t="s">
        <v>6671</v>
      </c>
      <c r="C764" s="265"/>
      <c r="D764" s="260"/>
      <c r="E764" s="260"/>
      <c r="F764" s="260"/>
      <c r="G764" s="260"/>
      <c r="H764" s="261"/>
    </row>
    <row r="765" spans="1:8" ht="12.75" customHeight="1">
      <c r="A765" s="1444" t="s">
        <v>6672</v>
      </c>
      <c r="B765" s="1443" t="s">
        <v>6673</v>
      </c>
      <c r="C765" s="265"/>
      <c r="D765" s="260"/>
      <c r="E765" s="260"/>
      <c r="F765" s="260"/>
      <c r="G765" s="260"/>
      <c r="H765" s="261"/>
    </row>
    <row r="766" spans="1:8" ht="15" customHeight="1">
      <c r="A766" s="1444" t="s">
        <v>6674</v>
      </c>
      <c r="B766" s="1443" t="s">
        <v>6675</v>
      </c>
      <c r="C766" s="265"/>
      <c r="D766" s="260"/>
      <c r="E766" s="260"/>
      <c r="F766" s="260"/>
      <c r="G766" s="260"/>
      <c r="H766" s="261"/>
    </row>
    <row r="767" spans="1:8" ht="14.25" customHeight="1">
      <c r="A767" s="1444" t="s">
        <v>6676</v>
      </c>
      <c r="B767" s="1443" t="s">
        <v>6677</v>
      </c>
      <c r="C767" s="265"/>
      <c r="D767" s="260"/>
      <c r="E767" s="260"/>
      <c r="F767" s="260"/>
      <c r="G767" s="260"/>
      <c r="H767" s="261"/>
    </row>
    <row r="768" spans="1:8" ht="16.5" customHeight="1">
      <c r="A768" s="1444" t="s">
        <v>6678</v>
      </c>
      <c r="B768" s="1442" t="s">
        <v>6679</v>
      </c>
      <c r="C768" s="265"/>
      <c r="D768" s="260"/>
      <c r="E768" s="260"/>
      <c r="F768" s="260"/>
      <c r="G768" s="260"/>
      <c r="H768" s="261"/>
    </row>
    <row r="769" spans="1:8" ht="25.5" customHeight="1">
      <c r="A769" s="1444" t="s">
        <v>6680</v>
      </c>
      <c r="B769" s="1442" t="s">
        <v>6681</v>
      </c>
      <c r="C769" s="265"/>
      <c r="D769" s="260"/>
      <c r="E769" s="260"/>
      <c r="F769" s="260"/>
      <c r="G769" s="260"/>
      <c r="H769" s="261"/>
    </row>
    <row r="770" spans="1:8" ht="25.5" customHeight="1">
      <c r="A770" s="1444" t="s">
        <v>6682</v>
      </c>
      <c r="B770" s="1442" t="s">
        <v>6683</v>
      </c>
      <c r="C770" s="265"/>
      <c r="D770" s="260"/>
      <c r="E770" s="260"/>
      <c r="F770" s="260"/>
      <c r="G770" s="260"/>
      <c r="H770" s="261"/>
    </row>
    <row r="771" spans="1:8" ht="25.5" customHeight="1">
      <c r="A771" s="1444" t="s">
        <v>6684</v>
      </c>
      <c r="B771" s="1443" t="s">
        <v>6685</v>
      </c>
      <c r="C771" s="265"/>
      <c r="D771" s="260"/>
      <c r="E771" s="260"/>
      <c r="F771" s="260"/>
      <c r="G771" s="260"/>
      <c r="H771" s="261"/>
    </row>
    <row r="772" spans="1:8" ht="25.5" customHeight="1">
      <c r="A772" s="1444" t="s">
        <v>6686</v>
      </c>
      <c r="B772" s="1442" t="s">
        <v>6687</v>
      </c>
      <c r="C772" s="265"/>
      <c r="D772" s="260"/>
      <c r="E772" s="260"/>
      <c r="F772" s="260"/>
      <c r="G772" s="260"/>
      <c r="H772" s="261"/>
    </row>
    <row r="773" spans="1:8" ht="13.5" customHeight="1">
      <c r="A773" s="1444" t="s">
        <v>6688</v>
      </c>
      <c r="B773" s="1443" t="s">
        <v>6689</v>
      </c>
      <c r="C773" s="265"/>
      <c r="D773" s="260"/>
      <c r="E773" s="260"/>
      <c r="F773" s="260"/>
      <c r="G773" s="260"/>
      <c r="H773" s="261"/>
    </row>
    <row r="774" spans="1:8" ht="15.75" customHeight="1">
      <c r="A774" s="1448" t="s">
        <v>6690</v>
      </c>
      <c r="B774" s="1443" t="s">
        <v>6691</v>
      </c>
      <c r="C774" s="265"/>
      <c r="D774" s="260"/>
      <c r="E774" s="260"/>
      <c r="F774" s="260"/>
      <c r="G774" s="260"/>
      <c r="H774" s="261"/>
    </row>
    <row r="775" spans="1:8" ht="15" customHeight="1">
      <c r="A775" s="1444" t="s">
        <v>6692</v>
      </c>
      <c r="B775" s="1443" t="s">
        <v>6693</v>
      </c>
      <c r="C775" s="265"/>
      <c r="D775" s="260"/>
      <c r="E775" s="260"/>
      <c r="F775" s="260"/>
      <c r="G775" s="260"/>
      <c r="H775" s="261"/>
    </row>
    <row r="776" spans="1:8" ht="16.5" customHeight="1">
      <c r="A776" s="1444" t="s">
        <v>6694</v>
      </c>
      <c r="B776" s="1443" t="s">
        <v>6695</v>
      </c>
      <c r="C776" s="265"/>
      <c r="D776" s="260"/>
      <c r="E776" s="260"/>
      <c r="F776" s="260"/>
      <c r="G776" s="260"/>
      <c r="H776" s="261"/>
    </row>
    <row r="777" spans="1:8" ht="17.25" customHeight="1">
      <c r="A777" s="1444" t="s">
        <v>6696</v>
      </c>
      <c r="B777" s="1443" t="s">
        <v>6697</v>
      </c>
      <c r="C777" s="265"/>
      <c r="D777" s="260"/>
      <c r="E777" s="260"/>
      <c r="F777" s="260"/>
      <c r="G777" s="260"/>
      <c r="H777" s="261"/>
    </row>
    <row r="778" spans="1:8" ht="15.75" customHeight="1">
      <c r="A778" s="1444" t="s">
        <v>6698</v>
      </c>
      <c r="B778" s="1443" t="s">
        <v>6699</v>
      </c>
      <c r="C778" s="265"/>
      <c r="D778" s="260"/>
      <c r="E778" s="260"/>
      <c r="F778" s="260"/>
      <c r="G778" s="260"/>
      <c r="H778" s="261"/>
    </row>
    <row r="779" spans="1:8" ht="15" customHeight="1">
      <c r="A779" s="1444" t="s">
        <v>6700</v>
      </c>
      <c r="B779" s="1442" t="s">
        <v>6701</v>
      </c>
      <c r="C779" s="265"/>
      <c r="D779" s="260"/>
      <c r="E779" s="260"/>
      <c r="F779" s="260"/>
      <c r="G779" s="260"/>
      <c r="H779" s="261"/>
    </row>
    <row r="780" spans="1:8" ht="12.75" customHeight="1">
      <c r="A780" s="1444" t="s">
        <v>6702</v>
      </c>
      <c r="B780" s="1442" t="s">
        <v>6703</v>
      </c>
      <c r="C780" s="265"/>
      <c r="D780" s="260"/>
      <c r="E780" s="260"/>
      <c r="F780" s="260"/>
      <c r="G780" s="260"/>
      <c r="H780" s="261"/>
    </row>
    <row r="781" spans="1:8" ht="16.5" customHeight="1">
      <c r="A781" s="1444" t="s">
        <v>6704</v>
      </c>
      <c r="B781" s="1443" t="s">
        <v>6705</v>
      </c>
      <c r="C781" s="265"/>
      <c r="D781" s="260"/>
      <c r="E781" s="260"/>
      <c r="F781" s="260"/>
      <c r="G781" s="260"/>
      <c r="H781" s="261"/>
    </row>
    <row r="782" spans="1:8" ht="18" customHeight="1">
      <c r="A782" s="1448" t="s">
        <v>6706</v>
      </c>
      <c r="B782" s="1443" t="s">
        <v>6707</v>
      </c>
      <c r="C782" s="265"/>
      <c r="D782" s="260"/>
      <c r="E782" s="260"/>
      <c r="F782" s="260"/>
      <c r="G782" s="260"/>
      <c r="H782" s="261"/>
    </row>
    <row r="783" spans="1:8" ht="17.25" customHeight="1">
      <c r="A783" s="1444" t="s">
        <v>6708</v>
      </c>
      <c r="B783" s="1442" t="s">
        <v>6709</v>
      </c>
      <c r="C783" s="265"/>
      <c r="D783" s="260"/>
      <c r="E783" s="260"/>
      <c r="F783" s="260"/>
      <c r="G783" s="260"/>
      <c r="H783" s="261"/>
    </row>
    <row r="784" spans="1:8" ht="14.25" customHeight="1">
      <c r="A784" s="1444" t="s">
        <v>6710</v>
      </c>
      <c r="B784" s="1443" t="s">
        <v>6711</v>
      </c>
      <c r="C784" s="265"/>
      <c r="D784" s="260"/>
      <c r="E784" s="260"/>
      <c r="F784" s="260"/>
      <c r="G784" s="260"/>
      <c r="H784" s="261"/>
    </row>
    <row r="785" spans="1:8" ht="15" customHeight="1">
      <c r="A785" s="1444" t="s">
        <v>6712</v>
      </c>
      <c r="B785" s="1443" t="s">
        <v>6713</v>
      </c>
      <c r="C785" s="265"/>
      <c r="D785" s="260"/>
      <c r="E785" s="260"/>
      <c r="F785" s="260"/>
      <c r="G785" s="260"/>
      <c r="H785" s="261"/>
    </row>
    <row r="786" spans="1:8" ht="17.25" customHeight="1" thickBot="1">
      <c r="A786" s="1444" t="s">
        <v>6714</v>
      </c>
      <c r="B786" s="1442" t="s">
        <v>6715</v>
      </c>
      <c r="C786" s="265"/>
      <c r="D786" s="268"/>
      <c r="E786" s="268"/>
      <c r="F786" s="268"/>
      <c r="G786" s="268"/>
      <c r="H786" s="269"/>
    </row>
    <row r="787" spans="1:8" ht="15.75" customHeight="1" thickTop="1">
      <c r="A787" s="1444" t="s">
        <v>6716</v>
      </c>
      <c r="B787" s="1442" t="s">
        <v>6717</v>
      </c>
      <c r="C787" s="265"/>
      <c r="D787" s="270"/>
      <c r="E787" s="270"/>
      <c r="F787" s="270"/>
      <c r="G787" s="270"/>
      <c r="H787" s="271"/>
    </row>
    <row r="788" spans="1:8" ht="17.25" customHeight="1">
      <c r="A788" s="1444" t="s">
        <v>6718</v>
      </c>
      <c r="B788" s="1442" t="s">
        <v>6719</v>
      </c>
      <c r="C788" s="265"/>
      <c r="D788" s="260"/>
      <c r="E788" s="260"/>
      <c r="F788" s="260"/>
      <c r="G788" s="260"/>
      <c r="H788" s="261"/>
    </row>
    <row r="789" spans="1:8" ht="15" customHeight="1">
      <c r="A789" s="1444" t="s">
        <v>6720</v>
      </c>
      <c r="B789" s="1442" t="s">
        <v>6721</v>
      </c>
      <c r="C789" s="265"/>
      <c r="D789" s="260"/>
      <c r="E789" s="260"/>
      <c r="F789" s="260"/>
      <c r="G789" s="260"/>
      <c r="H789" s="261"/>
    </row>
    <row r="790" spans="1:8" ht="16.5" customHeight="1">
      <c r="A790" s="1444" t="s">
        <v>6722</v>
      </c>
      <c r="B790" s="1442" t="s">
        <v>6723</v>
      </c>
      <c r="C790" s="265"/>
      <c r="D790" s="260"/>
      <c r="E790" s="260"/>
      <c r="F790" s="260"/>
      <c r="G790" s="260"/>
      <c r="H790" s="261"/>
    </row>
    <row r="791" spans="1:8" ht="16.5" customHeight="1">
      <c r="A791" s="1444" t="s">
        <v>6724</v>
      </c>
      <c r="B791" s="1442" t="s">
        <v>6725</v>
      </c>
      <c r="C791" s="265"/>
      <c r="D791" s="260"/>
      <c r="E791" s="260"/>
      <c r="F791" s="260"/>
      <c r="G791" s="260"/>
      <c r="H791" s="261"/>
    </row>
    <row r="792" spans="1:8" ht="15" customHeight="1">
      <c r="A792" s="1444" t="s">
        <v>6726</v>
      </c>
      <c r="B792" s="1442" t="s">
        <v>6727</v>
      </c>
      <c r="C792" s="265"/>
      <c r="D792" s="260"/>
      <c r="E792" s="260"/>
      <c r="F792" s="260"/>
      <c r="G792" s="260"/>
      <c r="H792" s="261"/>
    </row>
    <row r="793" spans="1:8" ht="14.25" customHeight="1">
      <c r="A793" s="1444" t="s">
        <v>6728</v>
      </c>
      <c r="B793" s="1443" t="s">
        <v>6729</v>
      </c>
      <c r="C793" s="265"/>
      <c r="D793" s="260"/>
      <c r="E793" s="260"/>
      <c r="F793" s="260"/>
      <c r="G793" s="260"/>
      <c r="H793" s="261"/>
    </row>
    <row r="794" spans="1:8" ht="15" customHeight="1">
      <c r="A794" s="1444" t="s">
        <v>6730</v>
      </c>
      <c r="B794" s="1443" t="s">
        <v>6731</v>
      </c>
      <c r="C794" s="265"/>
      <c r="D794" s="260"/>
      <c r="E794" s="260"/>
      <c r="F794" s="260"/>
      <c r="G794" s="260"/>
      <c r="H794" s="261"/>
    </row>
    <row r="795" spans="1:8" ht="24.75" customHeight="1">
      <c r="A795" s="1444" t="s">
        <v>6732</v>
      </c>
      <c r="B795" s="1443" t="s">
        <v>6733</v>
      </c>
      <c r="C795" s="265"/>
      <c r="D795" s="260"/>
      <c r="E795" s="260"/>
      <c r="F795" s="260"/>
      <c r="G795" s="260"/>
      <c r="H795" s="261"/>
    </row>
    <row r="796" spans="1:8" ht="18" customHeight="1">
      <c r="A796" s="1444" t="s">
        <v>6734</v>
      </c>
      <c r="B796" s="1442" t="s">
        <v>6735</v>
      </c>
      <c r="C796" s="265"/>
      <c r="D796" s="260"/>
      <c r="E796" s="260"/>
      <c r="F796" s="260"/>
      <c r="G796" s="260"/>
      <c r="H796" s="261"/>
    </row>
    <row r="797" spans="1:8" ht="18.75" customHeight="1">
      <c r="A797" s="1444" t="s">
        <v>6736</v>
      </c>
      <c r="B797" s="1442" t="s">
        <v>6737</v>
      </c>
      <c r="C797" s="265"/>
      <c r="D797" s="260"/>
      <c r="E797" s="260"/>
      <c r="F797" s="260"/>
      <c r="G797" s="260"/>
      <c r="H797" s="261"/>
    </row>
    <row r="798" spans="1:8" ht="16.5" customHeight="1">
      <c r="A798" s="1444" t="s">
        <v>6738</v>
      </c>
      <c r="B798" s="1443" t="s">
        <v>6739</v>
      </c>
      <c r="C798" s="265"/>
      <c r="D798" s="260"/>
      <c r="E798" s="260"/>
      <c r="F798" s="260"/>
      <c r="G798" s="260"/>
      <c r="H798" s="261"/>
    </row>
    <row r="799" spans="1:8" ht="18.75" customHeight="1">
      <c r="A799" s="1444" t="s">
        <v>6740</v>
      </c>
      <c r="B799" s="1443" t="s">
        <v>6741</v>
      </c>
      <c r="C799" s="265"/>
      <c r="D799" s="260"/>
      <c r="E799" s="260"/>
      <c r="F799" s="260"/>
      <c r="G799" s="260"/>
      <c r="H799" s="261"/>
    </row>
    <row r="800" spans="1:8" ht="18.75" customHeight="1">
      <c r="A800" s="1444" t="s">
        <v>6742</v>
      </c>
      <c r="B800" s="1442" t="s">
        <v>6743</v>
      </c>
      <c r="C800" s="265"/>
      <c r="D800" s="260"/>
      <c r="E800" s="260"/>
      <c r="F800" s="260"/>
      <c r="G800" s="260"/>
      <c r="H800" s="261"/>
    </row>
    <row r="801" spans="1:8" ht="17.25" customHeight="1">
      <c r="A801" s="1444" t="s">
        <v>6744</v>
      </c>
      <c r="B801" s="1442" t="s">
        <v>6745</v>
      </c>
      <c r="C801" s="265"/>
      <c r="D801" s="260"/>
      <c r="E801" s="260"/>
      <c r="F801" s="260"/>
      <c r="G801" s="260"/>
      <c r="H801" s="261"/>
    </row>
    <row r="802" spans="1:8" ht="16.5" customHeight="1">
      <c r="A802" s="1444" t="s">
        <v>6746</v>
      </c>
      <c r="B802" s="1443" t="s">
        <v>6747</v>
      </c>
      <c r="C802" s="265"/>
      <c r="D802" s="260"/>
      <c r="E802" s="260"/>
      <c r="F802" s="260"/>
      <c r="G802" s="260"/>
      <c r="H802" s="261"/>
    </row>
    <row r="803" spans="1:8" ht="18" customHeight="1">
      <c r="A803" s="1444" t="s">
        <v>6748</v>
      </c>
      <c r="B803" s="1442" t="s">
        <v>6749</v>
      </c>
      <c r="C803" s="265"/>
      <c r="D803" s="260"/>
      <c r="E803" s="260"/>
      <c r="F803" s="260"/>
      <c r="G803" s="260"/>
      <c r="H803" s="261"/>
    </row>
    <row r="804" spans="1:8" ht="16.5" customHeight="1">
      <c r="A804" s="1444" t="s">
        <v>6750</v>
      </c>
      <c r="B804" s="1442" t="s">
        <v>6751</v>
      </c>
      <c r="C804" s="265"/>
      <c r="D804" s="260"/>
      <c r="E804" s="260"/>
      <c r="F804" s="260"/>
      <c r="G804" s="260"/>
      <c r="H804" s="261"/>
    </row>
    <row r="805" spans="1:8" ht="16.5" customHeight="1">
      <c r="A805" s="1444" t="s">
        <v>6752</v>
      </c>
      <c r="B805" s="1442" t="s">
        <v>6753</v>
      </c>
      <c r="C805" s="265"/>
      <c r="D805" s="260"/>
      <c r="E805" s="260"/>
      <c r="F805" s="260"/>
      <c r="G805" s="260"/>
      <c r="H805" s="261"/>
    </row>
    <row r="806" spans="1:8" ht="16.5" customHeight="1">
      <c r="A806" s="1448" t="s">
        <v>6754</v>
      </c>
      <c r="B806" s="1442" t="s">
        <v>6210</v>
      </c>
      <c r="C806" s="265"/>
      <c r="D806" s="260"/>
      <c r="E806" s="260"/>
      <c r="F806" s="260"/>
      <c r="G806" s="260"/>
      <c r="H806" s="261"/>
    </row>
    <row r="807" spans="1:8" ht="16.5" customHeight="1">
      <c r="A807" s="1449" t="s">
        <v>6755</v>
      </c>
      <c r="B807" s="1442" t="s">
        <v>6756</v>
      </c>
      <c r="C807" s="265"/>
      <c r="D807" s="260"/>
      <c r="E807" s="260"/>
      <c r="F807" s="260"/>
      <c r="G807" s="260"/>
      <c r="H807" s="261"/>
    </row>
    <row r="808" spans="1:8" ht="18" customHeight="1">
      <c r="A808" s="1444" t="s">
        <v>6757</v>
      </c>
      <c r="B808" s="1442" t="s">
        <v>6758</v>
      </c>
      <c r="C808" s="265"/>
      <c r="D808" s="260"/>
      <c r="E808" s="260"/>
      <c r="F808" s="260"/>
      <c r="G808" s="260"/>
      <c r="H808" s="261"/>
    </row>
    <row r="809" spans="1:8" ht="12.75" customHeight="1">
      <c r="A809" s="1444" t="s">
        <v>6759</v>
      </c>
      <c r="B809" s="1442" t="s">
        <v>6760</v>
      </c>
      <c r="C809" s="265"/>
      <c r="D809" s="260"/>
      <c r="E809" s="260"/>
      <c r="F809" s="260"/>
      <c r="G809" s="260"/>
      <c r="H809" s="261"/>
    </row>
    <row r="810" spans="1:8" ht="15.75" customHeight="1">
      <c r="A810" s="1444" t="s">
        <v>6761</v>
      </c>
      <c r="B810" s="1442" t="s">
        <v>6762</v>
      </c>
      <c r="C810" s="265"/>
      <c r="D810" s="260"/>
      <c r="E810" s="260"/>
      <c r="F810" s="260"/>
      <c r="G810" s="260"/>
      <c r="H810" s="261"/>
    </row>
    <row r="811" spans="1:8" ht="12" customHeight="1">
      <c r="A811" s="1444" t="s">
        <v>6763</v>
      </c>
      <c r="B811" s="1442" t="s">
        <v>6764</v>
      </c>
      <c r="C811" s="265"/>
      <c r="D811" s="260"/>
      <c r="E811" s="260"/>
      <c r="F811" s="260"/>
      <c r="G811" s="260"/>
      <c r="H811" s="261"/>
    </row>
    <row r="812" spans="1:8" ht="14.25" customHeight="1">
      <c r="A812" s="1444" t="s">
        <v>6765</v>
      </c>
      <c r="B812" s="1442" t="s">
        <v>6766</v>
      </c>
      <c r="C812" s="265"/>
      <c r="D812" s="260"/>
      <c r="E812" s="260"/>
      <c r="F812" s="260"/>
      <c r="G812" s="260"/>
      <c r="H812" s="261"/>
    </row>
    <row r="813" spans="1:8" ht="14.25" customHeight="1" thickBot="1">
      <c r="A813" s="1444" t="s">
        <v>6767</v>
      </c>
      <c r="B813" s="1442" t="s">
        <v>6768</v>
      </c>
      <c r="C813" s="265"/>
      <c r="D813" s="268"/>
      <c r="E813" s="268"/>
      <c r="F813" s="268"/>
      <c r="G813" s="268"/>
      <c r="H813" s="269"/>
    </row>
    <row r="814" spans="1:8" ht="15" customHeight="1" thickTop="1">
      <c r="A814" s="1444" t="s">
        <v>6769</v>
      </c>
      <c r="B814" s="1442" t="s">
        <v>6770</v>
      </c>
      <c r="C814" s="265"/>
      <c r="D814" s="270"/>
      <c r="E814" s="270"/>
      <c r="F814" s="270"/>
      <c r="G814" s="270"/>
      <c r="H814" s="271"/>
    </row>
    <row r="815" spans="1:8" ht="13.5" customHeight="1">
      <c r="A815" s="1444" t="s">
        <v>6771</v>
      </c>
      <c r="B815" s="1442" t="s">
        <v>6772</v>
      </c>
      <c r="C815" s="265"/>
      <c r="D815" s="260"/>
      <c r="E815" s="260"/>
      <c r="F815" s="260"/>
      <c r="G815" s="260"/>
      <c r="H815" s="261"/>
    </row>
    <row r="816" spans="1:8" ht="14.25" customHeight="1">
      <c r="A816" s="1444" t="s">
        <v>6773</v>
      </c>
      <c r="B816" s="1442" t="s">
        <v>6774</v>
      </c>
      <c r="C816" s="265"/>
      <c r="D816" s="260"/>
      <c r="E816" s="260"/>
      <c r="F816" s="260"/>
      <c r="G816" s="260"/>
      <c r="H816" s="261"/>
    </row>
    <row r="817" spans="1:8" ht="13.5" customHeight="1">
      <c r="A817" s="1444" t="s">
        <v>6775</v>
      </c>
      <c r="B817" s="1442" t="s">
        <v>6776</v>
      </c>
      <c r="C817" s="265"/>
      <c r="D817" s="260"/>
      <c r="E817" s="260"/>
      <c r="F817" s="260"/>
      <c r="G817" s="260"/>
      <c r="H817" s="261"/>
    </row>
    <row r="818" spans="1:8" ht="15" customHeight="1">
      <c r="A818" s="1444" t="s">
        <v>6777</v>
      </c>
      <c r="B818" s="1443" t="s">
        <v>6778</v>
      </c>
      <c r="C818" s="265"/>
      <c r="D818" s="260"/>
      <c r="E818" s="260"/>
      <c r="F818" s="260"/>
      <c r="G818" s="260"/>
      <c r="H818" s="261"/>
    </row>
    <row r="819" spans="1:8" ht="25.5" customHeight="1">
      <c r="A819" s="1444" t="s">
        <v>6779</v>
      </c>
      <c r="B819" s="1442" t="s">
        <v>6780</v>
      </c>
      <c r="C819" s="265"/>
      <c r="D819" s="260"/>
      <c r="E819" s="260"/>
      <c r="F819" s="260"/>
      <c r="G819" s="260"/>
      <c r="H819" s="261"/>
    </row>
    <row r="820" spans="1:8" ht="25.5" customHeight="1">
      <c r="A820" s="1444" t="s">
        <v>6781</v>
      </c>
      <c r="B820" s="1443" t="s">
        <v>6782</v>
      </c>
      <c r="C820" s="265"/>
      <c r="D820" s="260"/>
      <c r="E820" s="260"/>
      <c r="F820" s="260"/>
      <c r="G820" s="260"/>
      <c r="H820" s="261"/>
    </row>
    <row r="821" spans="1:8" ht="25.5" customHeight="1">
      <c r="A821" s="1444" t="s">
        <v>6783</v>
      </c>
      <c r="B821" s="1443" t="s">
        <v>6784</v>
      </c>
      <c r="C821" s="265"/>
      <c r="D821" s="260"/>
      <c r="E821" s="260"/>
      <c r="F821" s="260"/>
      <c r="G821" s="260"/>
      <c r="H821" s="261"/>
    </row>
    <row r="822" spans="1:8" ht="25.5" customHeight="1">
      <c r="A822" s="1444" t="s">
        <v>6785</v>
      </c>
      <c r="B822" s="1442" t="s">
        <v>6786</v>
      </c>
      <c r="C822" s="265"/>
      <c r="D822" s="260"/>
      <c r="E822" s="260"/>
      <c r="F822" s="260"/>
      <c r="G822" s="260"/>
      <c r="H822" s="261"/>
    </row>
    <row r="823" spans="1:8" ht="25.5" customHeight="1">
      <c r="A823" s="1444" t="s">
        <v>6787</v>
      </c>
      <c r="B823" s="1443" t="s">
        <v>6788</v>
      </c>
      <c r="C823" s="265"/>
      <c r="D823" s="260"/>
      <c r="E823" s="260"/>
      <c r="F823" s="260"/>
      <c r="G823" s="260"/>
      <c r="H823" s="261"/>
    </row>
    <row r="824" spans="1:8" ht="14.25" customHeight="1">
      <c r="A824" s="1444" t="s">
        <v>6789</v>
      </c>
      <c r="B824" s="1442" t="s">
        <v>6790</v>
      </c>
      <c r="C824" s="265"/>
      <c r="D824" s="260"/>
      <c r="E824" s="260"/>
      <c r="F824" s="260"/>
      <c r="G824" s="260"/>
      <c r="H824" s="261"/>
    </row>
    <row r="825" spans="1:8" ht="19.5" customHeight="1">
      <c r="A825" s="1444" t="s">
        <v>6791</v>
      </c>
      <c r="B825" s="1442" t="s">
        <v>6792</v>
      </c>
      <c r="C825" s="265"/>
      <c r="D825" s="260"/>
      <c r="E825" s="260"/>
      <c r="F825" s="260"/>
      <c r="G825" s="260"/>
      <c r="H825" s="261"/>
    </row>
    <row r="826" spans="1:8" ht="18" customHeight="1">
      <c r="A826" s="1444" t="s">
        <v>6793</v>
      </c>
      <c r="B826" s="1443" t="s">
        <v>6794</v>
      </c>
      <c r="C826" s="265"/>
      <c r="D826" s="260"/>
      <c r="E826" s="260"/>
      <c r="F826" s="260"/>
      <c r="G826" s="260"/>
      <c r="H826" s="261"/>
    </row>
    <row r="827" spans="1:8" ht="18.75" customHeight="1">
      <c r="A827" s="1444" t="s">
        <v>6795</v>
      </c>
      <c r="B827" s="1442" t="s">
        <v>6796</v>
      </c>
      <c r="C827" s="265"/>
      <c r="D827" s="260"/>
      <c r="E827" s="260"/>
      <c r="F827" s="260"/>
      <c r="G827" s="260"/>
      <c r="H827" s="261"/>
    </row>
    <row r="828" spans="1:8" ht="25.5" customHeight="1">
      <c r="A828" s="1444" t="s">
        <v>6797</v>
      </c>
      <c r="B828" s="1443" t="s">
        <v>6798</v>
      </c>
      <c r="C828" s="265"/>
      <c r="D828" s="260"/>
      <c r="E828" s="260"/>
      <c r="F828" s="260"/>
      <c r="G828" s="260"/>
      <c r="H828" s="261"/>
    </row>
    <row r="829" spans="1:8" ht="14.25" customHeight="1">
      <c r="A829" s="1444" t="s">
        <v>6799</v>
      </c>
      <c r="B829" s="1443" t="s">
        <v>6800</v>
      </c>
      <c r="C829" s="265"/>
      <c r="D829" s="260"/>
      <c r="E829" s="260"/>
      <c r="F829" s="260"/>
      <c r="G829" s="260"/>
      <c r="H829" s="261"/>
    </row>
    <row r="830" spans="1:8" ht="16.5" customHeight="1">
      <c r="A830" s="1444" t="s">
        <v>6801</v>
      </c>
      <c r="B830" s="1443" t="s">
        <v>6802</v>
      </c>
      <c r="C830" s="265"/>
      <c r="D830" s="260"/>
      <c r="E830" s="260"/>
      <c r="F830" s="260"/>
      <c r="G830" s="260"/>
      <c r="H830" s="261"/>
    </row>
    <row r="831" spans="1:8" ht="16.5" customHeight="1">
      <c r="A831" s="1444" t="s">
        <v>6803</v>
      </c>
      <c r="B831" s="1442" t="s">
        <v>6804</v>
      </c>
      <c r="C831" s="265"/>
      <c r="D831" s="260"/>
      <c r="E831" s="260"/>
      <c r="F831" s="260"/>
      <c r="G831" s="260"/>
      <c r="H831" s="261"/>
    </row>
    <row r="832" spans="1:8" ht="16.5" customHeight="1">
      <c r="A832" s="1444" t="s">
        <v>6805</v>
      </c>
      <c r="B832" s="1442" t="s">
        <v>6806</v>
      </c>
      <c r="C832" s="265"/>
      <c r="D832" s="260"/>
      <c r="E832" s="260"/>
      <c r="F832" s="260"/>
      <c r="G832" s="260"/>
      <c r="H832" s="261"/>
    </row>
    <row r="833" spans="1:8" ht="25.5" customHeight="1">
      <c r="A833" s="1444" t="s">
        <v>6807</v>
      </c>
      <c r="B833" s="1443" t="s">
        <v>6808</v>
      </c>
      <c r="C833" s="265"/>
      <c r="D833" s="260"/>
      <c r="E833" s="260"/>
      <c r="F833" s="260"/>
      <c r="G833" s="260"/>
      <c r="H833" s="261"/>
    </row>
    <row r="834" spans="1:8" ht="18" customHeight="1">
      <c r="A834" s="1444" t="s">
        <v>6809</v>
      </c>
      <c r="B834" s="1442" t="s">
        <v>6810</v>
      </c>
      <c r="C834" s="265"/>
      <c r="D834" s="260"/>
      <c r="E834" s="260"/>
      <c r="F834" s="260"/>
      <c r="G834" s="260"/>
      <c r="H834" s="261"/>
    </row>
    <row r="835" spans="1:8" ht="18.75" customHeight="1">
      <c r="A835" s="1444" t="s">
        <v>6811</v>
      </c>
      <c r="B835" s="1442" t="s">
        <v>6812</v>
      </c>
      <c r="C835" s="265"/>
      <c r="D835" s="260"/>
      <c r="E835" s="260"/>
      <c r="F835" s="260"/>
      <c r="G835" s="260"/>
      <c r="H835" s="261"/>
    </row>
    <row r="836" spans="1:8" ht="15" customHeight="1">
      <c r="A836" s="1444" t="s">
        <v>6813</v>
      </c>
      <c r="B836" s="1442" t="s">
        <v>6814</v>
      </c>
      <c r="C836" s="265"/>
      <c r="D836" s="260"/>
      <c r="E836" s="260"/>
      <c r="F836" s="260"/>
      <c r="G836" s="260"/>
      <c r="H836" s="261"/>
    </row>
    <row r="837" spans="1:8" ht="15" customHeight="1">
      <c r="A837" s="1444" t="s">
        <v>6815</v>
      </c>
      <c r="B837" s="1443" t="s">
        <v>6816</v>
      </c>
      <c r="C837" s="265"/>
      <c r="D837" s="260"/>
      <c r="E837" s="260"/>
      <c r="F837" s="260"/>
      <c r="G837" s="260"/>
      <c r="H837" s="261"/>
    </row>
    <row r="838" spans="1:8" ht="15" customHeight="1">
      <c r="A838" s="1444" t="s">
        <v>6817</v>
      </c>
      <c r="B838" s="1442" t="s">
        <v>6818</v>
      </c>
      <c r="C838" s="265"/>
      <c r="D838" s="260"/>
      <c r="E838" s="260"/>
      <c r="F838" s="260"/>
      <c r="G838" s="260"/>
      <c r="H838" s="261"/>
    </row>
    <row r="839" spans="1:8" ht="25.5" customHeight="1">
      <c r="A839" s="1444" t="s">
        <v>6819</v>
      </c>
      <c r="B839" s="1442" t="s">
        <v>6820</v>
      </c>
      <c r="C839" s="265"/>
      <c r="D839" s="260"/>
      <c r="E839" s="260"/>
      <c r="F839" s="260"/>
      <c r="G839" s="260"/>
      <c r="H839" s="261"/>
    </row>
    <row r="840" spans="1:8" ht="18.75" customHeight="1" thickBot="1">
      <c r="A840" s="1444" t="s">
        <v>6821</v>
      </c>
      <c r="B840" s="1442" t="s">
        <v>6822</v>
      </c>
      <c r="C840" s="265"/>
      <c r="D840" s="268"/>
      <c r="E840" s="268"/>
      <c r="F840" s="268"/>
      <c r="G840" s="268"/>
      <c r="H840" s="269"/>
    </row>
    <row r="841" spans="1:8" ht="15.75" customHeight="1" thickTop="1">
      <c r="A841" s="1444" t="s">
        <v>6823</v>
      </c>
      <c r="B841" s="1442" t="s">
        <v>6824</v>
      </c>
      <c r="C841" s="265"/>
      <c r="D841" s="270"/>
      <c r="E841" s="270"/>
      <c r="F841" s="270"/>
      <c r="G841" s="270"/>
      <c r="H841" s="271"/>
    </row>
    <row r="842" spans="1:8" ht="18.75" customHeight="1">
      <c r="A842" s="1444" t="s">
        <v>6825</v>
      </c>
      <c r="B842" s="1442" t="s">
        <v>6826</v>
      </c>
      <c r="C842" s="265"/>
      <c r="D842" s="260"/>
      <c r="E842" s="260"/>
      <c r="F842" s="260"/>
      <c r="G842" s="260"/>
      <c r="H842" s="261"/>
    </row>
    <row r="843" spans="1:8" ht="20.25" customHeight="1">
      <c r="A843" s="1444" t="s">
        <v>6827</v>
      </c>
      <c r="B843" s="1442" t="s">
        <v>6828</v>
      </c>
      <c r="C843" s="265"/>
      <c r="D843" s="260"/>
      <c r="E843" s="260"/>
      <c r="F843" s="260"/>
      <c r="G843" s="260"/>
      <c r="H843" s="261"/>
    </row>
    <row r="844" spans="1:8" ht="15.75" customHeight="1">
      <c r="A844" s="1444" t="s">
        <v>6829</v>
      </c>
      <c r="B844" s="1442" t="s">
        <v>6830</v>
      </c>
      <c r="C844" s="265"/>
      <c r="D844" s="260"/>
      <c r="E844" s="260"/>
      <c r="F844" s="260"/>
      <c r="G844" s="260"/>
      <c r="H844" s="261"/>
    </row>
    <row r="845" spans="1:8" ht="17.25" customHeight="1">
      <c r="A845" s="1444" t="s">
        <v>6831</v>
      </c>
      <c r="B845" s="1442" t="s">
        <v>6832</v>
      </c>
      <c r="C845" s="265"/>
      <c r="D845" s="260"/>
      <c r="E845" s="260"/>
      <c r="F845" s="260"/>
      <c r="G845" s="260"/>
      <c r="H845" s="261"/>
    </row>
    <row r="846" spans="1:8" ht="25.5" customHeight="1">
      <c r="A846" s="1444" t="s">
        <v>6833</v>
      </c>
      <c r="B846" s="1442" t="s">
        <v>6834</v>
      </c>
      <c r="C846" s="265"/>
      <c r="D846" s="260"/>
      <c r="E846" s="260"/>
      <c r="F846" s="260"/>
      <c r="G846" s="260"/>
      <c r="H846" s="261"/>
    </row>
    <row r="847" spans="1:8" ht="14.25" customHeight="1">
      <c r="A847" s="1444" t="s">
        <v>6835</v>
      </c>
      <c r="B847" s="1442" t="s">
        <v>6836</v>
      </c>
      <c r="C847" s="265"/>
      <c r="D847" s="260"/>
      <c r="E847" s="260"/>
      <c r="F847" s="260"/>
      <c r="G847" s="260"/>
      <c r="H847" s="261"/>
    </row>
    <row r="848" spans="1:8" ht="15" customHeight="1">
      <c r="A848" s="1444" t="s">
        <v>6837</v>
      </c>
      <c r="B848" s="1442" t="s">
        <v>6838</v>
      </c>
      <c r="C848" s="265"/>
      <c r="D848" s="260"/>
      <c r="E848" s="260"/>
      <c r="F848" s="260"/>
      <c r="G848" s="260"/>
      <c r="H848" s="261"/>
    </row>
    <row r="849" spans="1:8" ht="13.5" customHeight="1">
      <c r="A849" s="1444" t="s">
        <v>6839</v>
      </c>
      <c r="B849" s="1443" t="s">
        <v>6840</v>
      </c>
      <c r="C849" s="265"/>
      <c r="D849" s="260"/>
      <c r="E849" s="260"/>
      <c r="F849" s="260"/>
      <c r="G849" s="260"/>
      <c r="H849" s="261"/>
    </row>
    <row r="850" spans="1:8" ht="16.5" customHeight="1">
      <c r="A850" s="1444" t="s">
        <v>6841</v>
      </c>
      <c r="B850" s="1443" t="s">
        <v>6842</v>
      </c>
      <c r="C850" s="265"/>
      <c r="D850" s="260"/>
      <c r="E850" s="260"/>
      <c r="F850" s="260"/>
      <c r="G850" s="260"/>
      <c r="H850" s="261"/>
    </row>
    <row r="851" spans="1:8" ht="25.5" customHeight="1">
      <c r="A851" s="1444" t="s">
        <v>6843</v>
      </c>
      <c r="B851" s="1443" t="s">
        <v>6844</v>
      </c>
      <c r="C851" s="265"/>
      <c r="D851" s="260"/>
      <c r="E851" s="260"/>
      <c r="F851" s="260"/>
      <c r="G851" s="260"/>
      <c r="H851" s="261"/>
    </row>
    <row r="852" spans="1:8" ht="14.25" customHeight="1">
      <c r="A852" s="1444" t="s">
        <v>6845</v>
      </c>
      <c r="B852" s="1443" t="s">
        <v>6846</v>
      </c>
      <c r="C852" s="265"/>
      <c r="D852" s="260"/>
      <c r="E852" s="260"/>
      <c r="F852" s="260"/>
      <c r="G852" s="260"/>
      <c r="H852" s="261"/>
    </row>
    <row r="853" spans="1:8" ht="25.5" customHeight="1">
      <c r="A853" s="1444" t="s">
        <v>6847</v>
      </c>
      <c r="B853" s="1442" t="s">
        <v>6848</v>
      </c>
      <c r="C853" s="265"/>
      <c r="D853" s="260"/>
      <c r="E853" s="260"/>
      <c r="F853" s="260"/>
      <c r="G853" s="260"/>
      <c r="H853" s="261"/>
    </row>
    <row r="854" spans="1:8" ht="25.5" customHeight="1">
      <c r="A854" s="1444" t="s">
        <v>6849</v>
      </c>
      <c r="B854" s="1442" t="s">
        <v>6850</v>
      </c>
      <c r="C854" s="265"/>
      <c r="D854" s="260"/>
      <c r="E854" s="260"/>
      <c r="F854" s="260"/>
      <c r="G854" s="260"/>
      <c r="H854" s="261"/>
    </row>
    <row r="855" spans="1:8" ht="15.75" customHeight="1">
      <c r="A855" s="1444" t="s">
        <v>6851</v>
      </c>
      <c r="B855" s="1442" t="s">
        <v>6852</v>
      </c>
      <c r="C855" s="265"/>
      <c r="D855" s="260"/>
      <c r="E855" s="260"/>
      <c r="F855" s="260"/>
      <c r="G855" s="260"/>
      <c r="H855" s="261"/>
    </row>
    <row r="856" spans="1:8" ht="16.5" customHeight="1">
      <c r="A856" s="1444" t="s">
        <v>6853</v>
      </c>
      <c r="B856" s="1442" t="s">
        <v>6854</v>
      </c>
      <c r="C856" s="265"/>
      <c r="D856" s="260"/>
      <c r="E856" s="260"/>
      <c r="F856" s="260"/>
      <c r="G856" s="260"/>
      <c r="H856" s="261"/>
    </row>
    <row r="857" spans="1:8" ht="16.5" customHeight="1">
      <c r="A857" s="1444" t="s">
        <v>6855</v>
      </c>
      <c r="B857" s="1442" t="s">
        <v>6856</v>
      </c>
      <c r="C857" s="265"/>
      <c r="D857" s="260"/>
      <c r="E857" s="260"/>
      <c r="F857" s="260"/>
      <c r="G857" s="260"/>
      <c r="H857" s="261"/>
    </row>
    <row r="858" spans="1:8" ht="16.5" customHeight="1">
      <c r="A858" s="1444" t="s">
        <v>6857</v>
      </c>
      <c r="B858" s="1442" t="s">
        <v>6858</v>
      </c>
      <c r="C858" s="265"/>
      <c r="D858" s="260"/>
      <c r="E858" s="260"/>
      <c r="F858" s="260"/>
      <c r="G858" s="260"/>
      <c r="H858" s="261"/>
    </row>
    <row r="859" spans="1:8" ht="17.25" customHeight="1">
      <c r="A859" s="1444" t="s">
        <v>6859</v>
      </c>
      <c r="B859" s="1442" t="s">
        <v>6860</v>
      </c>
      <c r="C859" s="265"/>
      <c r="D859" s="260"/>
      <c r="E859" s="260"/>
      <c r="F859" s="260"/>
      <c r="G859" s="260"/>
      <c r="H859" s="261"/>
    </row>
    <row r="860" spans="1:8" ht="17.25" customHeight="1">
      <c r="A860" s="1444" t="s">
        <v>6861</v>
      </c>
      <c r="B860" s="1442" t="s">
        <v>6862</v>
      </c>
      <c r="C860" s="265"/>
      <c r="D860" s="260"/>
      <c r="E860" s="260"/>
      <c r="F860" s="260"/>
      <c r="G860" s="260"/>
      <c r="H860" s="261"/>
    </row>
    <row r="861" spans="1:8" ht="16.5" customHeight="1">
      <c r="A861" s="1444" t="s">
        <v>6863</v>
      </c>
      <c r="B861" s="1443" t="s">
        <v>6864</v>
      </c>
      <c r="C861" s="265"/>
      <c r="D861" s="260"/>
      <c r="E861" s="260"/>
      <c r="F861" s="260"/>
      <c r="G861" s="260"/>
      <c r="H861" s="261"/>
    </row>
    <row r="862" spans="1:8" ht="16.5" customHeight="1">
      <c r="A862" s="1444" t="s">
        <v>6865</v>
      </c>
      <c r="B862" s="1442" t="s">
        <v>6866</v>
      </c>
      <c r="C862" s="265"/>
      <c r="D862" s="260"/>
      <c r="E862" s="260"/>
      <c r="F862" s="260"/>
      <c r="G862" s="260"/>
      <c r="H862" s="261"/>
    </row>
    <row r="863" spans="1:8" ht="17.25" customHeight="1">
      <c r="A863" s="1444" t="s">
        <v>6867</v>
      </c>
      <c r="B863" s="1443" t="s">
        <v>6868</v>
      </c>
      <c r="C863" s="265"/>
      <c r="D863" s="260"/>
      <c r="E863" s="260"/>
      <c r="F863" s="260"/>
      <c r="G863" s="260"/>
      <c r="H863" s="261"/>
    </row>
    <row r="864" spans="1:8" ht="25.5" customHeight="1">
      <c r="A864" s="1444" t="s">
        <v>6869</v>
      </c>
      <c r="B864" s="1442" t="s">
        <v>6870</v>
      </c>
      <c r="C864" s="265"/>
      <c r="D864" s="260"/>
      <c r="E864" s="260"/>
      <c r="F864" s="260"/>
      <c r="G864" s="260"/>
      <c r="H864" s="261"/>
    </row>
    <row r="865" spans="1:8" ht="17.25" customHeight="1">
      <c r="A865" s="1444" t="s">
        <v>6871</v>
      </c>
      <c r="B865" s="1443" t="s">
        <v>6872</v>
      </c>
      <c r="C865" s="265"/>
      <c r="D865" s="260"/>
      <c r="E865" s="260"/>
      <c r="F865" s="260"/>
      <c r="G865" s="260"/>
      <c r="H865" s="261"/>
    </row>
    <row r="866" spans="1:8" ht="17.25" customHeight="1">
      <c r="A866" s="1444" t="s">
        <v>6873</v>
      </c>
      <c r="B866" s="1443" t="s">
        <v>6874</v>
      </c>
      <c r="C866" s="265"/>
      <c r="D866" s="260"/>
      <c r="E866" s="260"/>
      <c r="F866" s="260"/>
      <c r="G866" s="260"/>
      <c r="H866" s="261"/>
    </row>
    <row r="867" spans="1:8" ht="13.5" thickBot="1">
      <c r="A867" s="1444" t="s">
        <v>6875</v>
      </c>
      <c r="B867" s="1442" t="s">
        <v>6876</v>
      </c>
      <c r="C867" s="265"/>
      <c r="D867" s="268"/>
      <c r="E867" s="268"/>
      <c r="F867" s="268"/>
      <c r="G867" s="268"/>
      <c r="H867" s="269"/>
    </row>
    <row r="868" spans="1:8" ht="16.5" customHeight="1" thickTop="1">
      <c r="A868" s="1444" t="s">
        <v>6877</v>
      </c>
      <c r="B868" s="1442" t="s">
        <v>6878</v>
      </c>
      <c r="C868" s="265"/>
      <c r="D868" s="270"/>
      <c r="E868" s="270"/>
      <c r="F868" s="270"/>
      <c r="G868" s="270"/>
      <c r="H868" s="271"/>
    </row>
    <row r="869" spans="1:8" ht="13.5" customHeight="1">
      <c r="A869" s="1444" t="s">
        <v>6879</v>
      </c>
      <c r="B869" s="1443" t="s">
        <v>6880</v>
      </c>
      <c r="C869" s="265"/>
      <c r="D869" s="260"/>
      <c r="E869" s="260"/>
      <c r="F869" s="260"/>
      <c r="G869" s="260"/>
      <c r="H869" s="261"/>
    </row>
    <row r="870" spans="1:8" ht="15.75" customHeight="1">
      <c r="A870" s="1444" t="s">
        <v>6881</v>
      </c>
      <c r="B870" s="1443" t="s">
        <v>6882</v>
      </c>
      <c r="C870" s="265"/>
      <c r="D870" s="260"/>
      <c r="E870" s="260"/>
      <c r="F870" s="260"/>
      <c r="G870" s="260"/>
      <c r="H870" s="261"/>
    </row>
    <row r="871" spans="1:8" ht="13.5" customHeight="1">
      <c r="A871" s="1444" t="s">
        <v>6883</v>
      </c>
      <c r="B871" s="1443" t="s">
        <v>6884</v>
      </c>
      <c r="C871" s="265"/>
      <c r="D871" s="260"/>
      <c r="E871" s="260"/>
      <c r="F871" s="260"/>
      <c r="G871" s="260"/>
      <c r="H871" s="261"/>
    </row>
    <row r="872" spans="1:8" ht="25.5" customHeight="1">
      <c r="A872" s="1444" t="s">
        <v>6885</v>
      </c>
      <c r="B872" s="1442" t="s">
        <v>6886</v>
      </c>
      <c r="C872" s="265"/>
      <c r="D872" s="260"/>
      <c r="E872" s="260"/>
      <c r="F872" s="260"/>
      <c r="G872" s="260"/>
      <c r="H872" s="261"/>
    </row>
    <row r="873" spans="1:8" ht="25.5" customHeight="1">
      <c r="A873" s="1444" t="s">
        <v>6887</v>
      </c>
      <c r="B873" s="1443" t="s">
        <v>6888</v>
      </c>
      <c r="C873" s="265"/>
      <c r="D873" s="260"/>
      <c r="E873" s="260"/>
      <c r="F873" s="260"/>
      <c r="G873" s="260"/>
      <c r="H873" s="261"/>
    </row>
    <row r="874" spans="1:8" ht="25.5" customHeight="1">
      <c r="A874" s="1444" t="s">
        <v>6889</v>
      </c>
      <c r="B874" s="1442" t="s">
        <v>6890</v>
      </c>
      <c r="C874" s="265"/>
      <c r="D874" s="260"/>
      <c r="E874" s="260"/>
      <c r="F874" s="260"/>
      <c r="G874" s="260"/>
      <c r="H874" s="261"/>
    </row>
    <row r="875" spans="1:8" ht="25.5" customHeight="1">
      <c r="A875" s="1444" t="s">
        <v>6891</v>
      </c>
      <c r="B875" s="1443" t="s">
        <v>6892</v>
      </c>
      <c r="C875" s="265"/>
      <c r="D875" s="260"/>
      <c r="E875" s="260"/>
      <c r="F875" s="260"/>
      <c r="G875" s="260"/>
      <c r="H875" s="261"/>
    </row>
    <row r="876" spans="1:8" ht="15" customHeight="1">
      <c r="A876" s="1444" t="s">
        <v>6893</v>
      </c>
      <c r="B876" s="1442" t="s">
        <v>6894</v>
      </c>
      <c r="C876" s="265"/>
      <c r="D876" s="260"/>
      <c r="E876" s="260"/>
      <c r="F876" s="260"/>
      <c r="G876" s="260"/>
      <c r="H876" s="261"/>
    </row>
    <row r="877" spans="1:8" ht="18.75" customHeight="1">
      <c r="A877" s="1444" t="s">
        <v>6895</v>
      </c>
      <c r="B877" s="1442" t="s">
        <v>6896</v>
      </c>
      <c r="C877" s="265"/>
      <c r="D877" s="260"/>
      <c r="E877" s="260"/>
      <c r="F877" s="260"/>
      <c r="G877" s="260"/>
      <c r="H877" s="261"/>
    </row>
    <row r="878" spans="1:8" ht="16.5" customHeight="1">
      <c r="A878" s="1444" t="s">
        <v>6897</v>
      </c>
      <c r="B878" s="1442" t="s">
        <v>6898</v>
      </c>
      <c r="C878" s="265"/>
      <c r="D878" s="260"/>
      <c r="E878" s="260"/>
      <c r="F878" s="260"/>
      <c r="G878" s="260"/>
      <c r="H878" s="261"/>
    </row>
    <row r="879" spans="1:8" ht="25.5" customHeight="1">
      <c r="A879" s="1444" t="s">
        <v>6899</v>
      </c>
      <c r="B879" s="1442" t="s">
        <v>6900</v>
      </c>
      <c r="C879" s="265"/>
      <c r="D879" s="260"/>
      <c r="E879" s="260"/>
      <c r="F879" s="260"/>
      <c r="G879" s="260"/>
      <c r="H879" s="261"/>
    </row>
    <row r="880" spans="1:8" ht="14.25" customHeight="1">
      <c r="A880" s="1444" t="s">
        <v>6901</v>
      </c>
      <c r="B880" s="1442" t="s">
        <v>6902</v>
      </c>
      <c r="C880" s="265"/>
      <c r="D880" s="260"/>
      <c r="E880" s="260"/>
      <c r="F880" s="260"/>
      <c r="G880" s="260"/>
      <c r="H880" s="261"/>
    </row>
    <row r="881" spans="1:8" ht="25.5" customHeight="1">
      <c r="A881" s="1444" t="s">
        <v>6903</v>
      </c>
      <c r="B881" s="1442" t="s">
        <v>6904</v>
      </c>
      <c r="C881" s="265"/>
      <c r="D881" s="260"/>
      <c r="E881" s="260"/>
      <c r="F881" s="260"/>
      <c r="G881" s="260"/>
      <c r="H881" s="261"/>
    </row>
    <row r="882" spans="1:8" ht="25.5" customHeight="1">
      <c r="A882" s="1444" t="s">
        <v>6905</v>
      </c>
      <c r="B882" s="1442" t="s">
        <v>6906</v>
      </c>
      <c r="C882" s="265"/>
      <c r="D882" s="260"/>
      <c r="E882" s="260"/>
      <c r="F882" s="260"/>
      <c r="G882" s="260"/>
      <c r="H882" s="261"/>
    </row>
    <row r="883" spans="1:8" ht="25.5" customHeight="1">
      <c r="A883" s="1444" t="s">
        <v>6907</v>
      </c>
      <c r="B883" s="1442" t="s">
        <v>6908</v>
      </c>
      <c r="C883" s="265"/>
      <c r="D883" s="260"/>
      <c r="E883" s="260"/>
      <c r="F883" s="260"/>
      <c r="G883" s="260"/>
      <c r="H883" s="261"/>
    </row>
    <row r="884" spans="1:8" ht="25.5" customHeight="1">
      <c r="A884" s="1444" t="s">
        <v>6909</v>
      </c>
      <c r="B884" s="1442" t="s">
        <v>6910</v>
      </c>
      <c r="C884" s="265"/>
      <c r="D884" s="260"/>
      <c r="E884" s="260"/>
      <c r="F884" s="260"/>
      <c r="G884" s="260"/>
      <c r="H884" s="261"/>
    </row>
    <row r="885" spans="1:8" ht="18" customHeight="1">
      <c r="A885" s="1444" t="s">
        <v>6911</v>
      </c>
      <c r="B885" s="1442" t="s">
        <v>6912</v>
      </c>
      <c r="C885" s="265"/>
      <c r="D885" s="260"/>
      <c r="E885" s="260"/>
      <c r="F885" s="260"/>
      <c r="G885" s="260"/>
      <c r="H885" s="261"/>
    </row>
    <row r="886" spans="1:8" ht="15" customHeight="1">
      <c r="A886" s="1444" t="s">
        <v>6913</v>
      </c>
      <c r="B886" s="1442" t="s">
        <v>6914</v>
      </c>
      <c r="C886" s="265"/>
      <c r="D886" s="260"/>
      <c r="E886" s="260"/>
      <c r="F886" s="260"/>
      <c r="G886" s="260"/>
      <c r="H886" s="261"/>
    </row>
    <row r="887" spans="1:8" ht="18.75" customHeight="1">
      <c r="A887" s="1444" t="s">
        <v>6915</v>
      </c>
      <c r="B887" s="1442" t="s">
        <v>6916</v>
      </c>
      <c r="C887" s="265"/>
      <c r="D887" s="260"/>
      <c r="E887" s="260"/>
      <c r="F887" s="260"/>
      <c r="G887" s="260"/>
      <c r="H887" s="261"/>
    </row>
    <row r="888" spans="1:8" ht="23.25" customHeight="1">
      <c r="A888" s="1444" t="s">
        <v>6917</v>
      </c>
      <c r="B888" s="1442" t="s">
        <v>6918</v>
      </c>
      <c r="C888" s="265"/>
      <c r="D888" s="260"/>
      <c r="E888" s="260"/>
      <c r="F888" s="260"/>
      <c r="G888" s="260"/>
      <c r="H888" s="261"/>
    </row>
    <row r="889" spans="1:8" ht="18" customHeight="1">
      <c r="A889" s="1444" t="s">
        <v>6919</v>
      </c>
      <c r="B889" s="1442" t="s">
        <v>6920</v>
      </c>
      <c r="C889" s="265"/>
      <c r="D889" s="260"/>
      <c r="E889" s="260"/>
      <c r="F889" s="260"/>
      <c r="G889" s="260"/>
      <c r="H889" s="261"/>
    </row>
    <row r="890" spans="1:8" ht="25.5" customHeight="1">
      <c r="A890" s="1444" t="s">
        <v>6921</v>
      </c>
      <c r="B890" s="1442" t="s">
        <v>6922</v>
      </c>
      <c r="C890" s="265"/>
      <c r="D890" s="260"/>
      <c r="E890" s="260"/>
      <c r="F890" s="260"/>
      <c r="G890" s="260"/>
      <c r="H890" s="261"/>
    </row>
    <row r="891" spans="1:8" ht="25.5" customHeight="1">
      <c r="A891" s="1444" t="s">
        <v>6923</v>
      </c>
      <c r="B891" s="1442" t="s">
        <v>6924</v>
      </c>
      <c r="C891" s="265"/>
      <c r="D891" s="260"/>
      <c r="E891" s="260"/>
      <c r="F891" s="260"/>
      <c r="G891" s="260"/>
      <c r="H891" s="261"/>
    </row>
    <row r="892" spans="1:8" ht="25.5" customHeight="1">
      <c r="A892" s="1444" t="s">
        <v>6925</v>
      </c>
      <c r="B892" s="1442" t="s">
        <v>6926</v>
      </c>
      <c r="C892" s="265"/>
      <c r="D892" s="260"/>
      <c r="E892" s="260"/>
      <c r="F892" s="260"/>
      <c r="G892" s="260"/>
      <c r="H892" s="261"/>
    </row>
    <row r="893" spans="1:8" ht="25.5" customHeight="1">
      <c r="A893" s="1444" t="s">
        <v>6927</v>
      </c>
      <c r="B893" s="1442" t="s">
        <v>6928</v>
      </c>
      <c r="C893" s="265"/>
      <c r="D893" s="260"/>
      <c r="E893" s="260"/>
      <c r="F893" s="260"/>
      <c r="G893" s="260"/>
      <c r="H893" s="261"/>
    </row>
    <row r="894" spans="1:8" ht="25.5" customHeight="1" thickBot="1">
      <c r="A894" s="1444" t="s">
        <v>6929</v>
      </c>
      <c r="B894" s="1442" t="s">
        <v>6930</v>
      </c>
      <c r="C894" s="265"/>
      <c r="D894" s="268"/>
      <c r="E894" s="268"/>
      <c r="F894" s="268"/>
      <c r="G894" s="268"/>
      <c r="H894" s="269"/>
    </row>
    <row r="895" spans="1:8" ht="15.75" customHeight="1" thickTop="1">
      <c r="A895" s="1444" t="s">
        <v>6931</v>
      </c>
      <c r="B895" s="1442" t="s">
        <v>6932</v>
      </c>
      <c r="C895" s="265"/>
      <c r="D895" s="270"/>
      <c r="E895" s="270"/>
      <c r="F895" s="270"/>
      <c r="G895" s="270"/>
      <c r="H895" s="271"/>
    </row>
    <row r="896" spans="1:8" ht="25.5" customHeight="1">
      <c r="A896" s="1444" t="s">
        <v>6933</v>
      </c>
      <c r="B896" s="1442" t="s">
        <v>6934</v>
      </c>
      <c r="C896" s="265"/>
      <c r="D896" s="260"/>
      <c r="E896" s="260"/>
      <c r="F896" s="260"/>
      <c r="G896" s="260"/>
      <c r="H896" s="261"/>
    </row>
    <row r="897" spans="1:8" ht="25.5" customHeight="1">
      <c r="A897" s="1444" t="s">
        <v>6935</v>
      </c>
      <c r="B897" s="1442" t="s">
        <v>6936</v>
      </c>
      <c r="C897" s="265"/>
      <c r="D897" s="260"/>
      <c r="E897" s="260"/>
      <c r="F897" s="260"/>
      <c r="G897" s="260"/>
      <c r="H897" s="261"/>
    </row>
    <row r="898" spans="1:8" ht="17.25" customHeight="1">
      <c r="A898" s="1444" t="s">
        <v>6937</v>
      </c>
      <c r="B898" s="1442" t="s">
        <v>6938</v>
      </c>
      <c r="C898" s="265"/>
      <c r="D898" s="260"/>
      <c r="E898" s="260"/>
      <c r="F898" s="260"/>
      <c r="G898" s="260"/>
      <c r="H898" s="261"/>
    </row>
    <row r="899" spans="1:8" ht="25.5" customHeight="1">
      <c r="A899" s="1444" t="s">
        <v>6939</v>
      </c>
      <c r="B899" s="1442" t="s">
        <v>6940</v>
      </c>
      <c r="C899" s="265"/>
      <c r="D899" s="260"/>
      <c r="E899" s="260"/>
      <c r="F899" s="260"/>
      <c r="G899" s="260"/>
      <c r="H899" s="261"/>
    </row>
    <row r="900" spans="1:8" ht="25.5" customHeight="1">
      <c r="A900" s="1444" t="s">
        <v>6941</v>
      </c>
      <c r="B900" s="1442" t="s">
        <v>6942</v>
      </c>
      <c r="C900" s="265"/>
      <c r="D900" s="260"/>
      <c r="E900" s="260"/>
      <c r="F900" s="260"/>
      <c r="G900" s="260"/>
      <c r="H900" s="261"/>
    </row>
    <row r="901" spans="1:8" ht="15.75" customHeight="1">
      <c r="A901" s="1444" t="s">
        <v>6943</v>
      </c>
      <c r="B901" s="1442" t="s">
        <v>6944</v>
      </c>
      <c r="C901" s="265"/>
      <c r="D901" s="260"/>
      <c r="E901" s="260"/>
      <c r="F901" s="260"/>
      <c r="G901" s="260"/>
      <c r="H901" s="261"/>
    </row>
    <row r="902" spans="1:8" ht="17.25" customHeight="1">
      <c r="A902" s="1444" t="s">
        <v>6945</v>
      </c>
      <c r="B902" s="1442" t="s">
        <v>6946</v>
      </c>
      <c r="C902" s="265"/>
      <c r="D902" s="260"/>
      <c r="E902" s="260"/>
      <c r="F902" s="260"/>
      <c r="G902" s="260"/>
      <c r="H902" s="261"/>
    </row>
    <row r="903" spans="1:8" ht="15" customHeight="1">
      <c r="A903" s="1444" t="s">
        <v>6947</v>
      </c>
      <c r="B903" s="1442" t="s">
        <v>6948</v>
      </c>
      <c r="C903" s="265"/>
      <c r="D903" s="260"/>
      <c r="E903" s="260"/>
      <c r="F903" s="260"/>
      <c r="G903" s="260"/>
      <c r="H903" s="261"/>
    </row>
    <row r="904" spans="1:8" ht="14.25" customHeight="1">
      <c r="A904" s="1444" t="s">
        <v>6949</v>
      </c>
      <c r="B904" s="1443" t="s">
        <v>6950</v>
      </c>
      <c r="C904" s="265"/>
      <c r="D904" s="260"/>
      <c r="E904" s="260"/>
      <c r="F904" s="260"/>
      <c r="G904" s="260"/>
      <c r="H904" s="261"/>
    </row>
    <row r="905" spans="1:8" ht="17.25" customHeight="1">
      <c r="A905" s="1444" t="s">
        <v>6951</v>
      </c>
      <c r="B905" s="1442" t="s">
        <v>6952</v>
      </c>
      <c r="C905" s="265"/>
      <c r="D905" s="260"/>
      <c r="E905" s="260"/>
      <c r="F905" s="260"/>
      <c r="G905" s="260"/>
      <c r="H905" s="261"/>
    </row>
    <row r="906" spans="1:8" ht="16.5" customHeight="1">
      <c r="A906" s="1444" t="s">
        <v>6953</v>
      </c>
      <c r="B906" s="1443" t="s">
        <v>6954</v>
      </c>
      <c r="C906" s="265"/>
      <c r="D906" s="260"/>
      <c r="E906" s="260"/>
      <c r="F906" s="260"/>
      <c r="G906" s="260"/>
      <c r="H906" s="261"/>
    </row>
    <row r="907" spans="1:8" ht="14.25" customHeight="1">
      <c r="A907" s="1444" t="s">
        <v>6955</v>
      </c>
      <c r="B907" s="1442" t="s">
        <v>6956</v>
      </c>
      <c r="C907" s="265"/>
      <c r="D907" s="260"/>
      <c r="E907" s="260"/>
      <c r="F907" s="260"/>
      <c r="G907" s="260"/>
      <c r="H907" s="261"/>
    </row>
    <row r="908" spans="1:8" ht="25.5" customHeight="1">
      <c r="A908" s="1444" t="s">
        <v>6957</v>
      </c>
      <c r="B908" s="1442" t="s">
        <v>6958</v>
      </c>
      <c r="C908" s="265"/>
      <c r="D908" s="260"/>
      <c r="E908" s="260"/>
      <c r="F908" s="260"/>
      <c r="G908" s="260"/>
      <c r="H908" s="261"/>
    </row>
    <row r="909" spans="1:8" ht="25.5" customHeight="1">
      <c r="A909" s="1444" t="s">
        <v>6959</v>
      </c>
      <c r="B909" s="1443" t="s">
        <v>6960</v>
      </c>
      <c r="C909" s="265"/>
      <c r="D909" s="260"/>
      <c r="E909" s="260"/>
      <c r="F909" s="260"/>
      <c r="G909" s="260"/>
      <c r="H909" s="261"/>
    </row>
    <row r="910" spans="1:8" ht="25.5" customHeight="1">
      <c r="A910" s="1444" t="s">
        <v>6961</v>
      </c>
      <c r="B910" s="1442" t="s">
        <v>6962</v>
      </c>
      <c r="C910" s="265"/>
      <c r="D910" s="260"/>
      <c r="E910" s="260"/>
      <c r="F910" s="260"/>
      <c r="G910" s="260"/>
      <c r="H910" s="261"/>
    </row>
    <row r="911" spans="1:8" ht="12.75" customHeight="1">
      <c r="A911" s="1444" t="s">
        <v>6963</v>
      </c>
      <c r="B911" s="1442" t="s">
        <v>6964</v>
      </c>
      <c r="C911" s="265"/>
      <c r="D911" s="260"/>
      <c r="E911" s="260"/>
      <c r="F911" s="260"/>
      <c r="G911" s="260"/>
      <c r="H911" s="261"/>
    </row>
    <row r="912" spans="1:8" ht="17.25" customHeight="1">
      <c r="A912" s="1444" t="s">
        <v>6965</v>
      </c>
      <c r="B912" s="1442" t="s">
        <v>6966</v>
      </c>
      <c r="C912" s="265"/>
      <c r="D912" s="260"/>
      <c r="E912" s="260"/>
      <c r="F912" s="260"/>
      <c r="G912" s="260"/>
      <c r="H912" s="261"/>
    </row>
    <row r="913" spans="1:8" ht="25.5" customHeight="1">
      <c r="A913" s="1444" t="s">
        <v>6967</v>
      </c>
      <c r="B913" s="1443" t="s">
        <v>6968</v>
      </c>
      <c r="C913" s="265"/>
      <c r="D913" s="260"/>
      <c r="E913" s="260"/>
      <c r="F913" s="260"/>
      <c r="G913" s="260"/>
      <c r="H913" s="261"/>
    </row>
    <row r="914" spans="1:8" ht="25.5" customHeight="1">
      <c r="A914" s="1444" t="s">
        <v>6969</v>
      </c>
      <c r="B914" s="1442" t="s">
        <v>6970</v>
      </c>
      <c r="C914" s="265"/>
      <c r="D914" s="260"/>
      <c r="E914" s="260"/>
      <c r="F914" s="260"/>
      <c r="G914" s="260"/>
      <c r="H914" s="261"/>
    </row>
    <row r="915" spans="1:8" ht="15" customHeight="1">
      <c r="A915" s="1444" t="s">
        <v>6971</v>
      </c>
      <c r="B915" s="1442" t="s">
        <v>6972</v>
      </c>
      <c r="C915" s="265"/>
      <c r="D915" s="260"/>
      <c r="E915" s="260"/>
      <c r="F915" s="260"/>
      <c r="G915" s="260"/>
      <c r="H915" s="261"/>
    </row>
    <row r="916" spans="1:8" ht="25.5" customHeight="1">
      <c r="A916" s="1444" t="s">
        <v>6973</v>
      </c>
      <c r="B916" s="1442" t="s">
        <v>6974</v>
      </c>
      <c r="C916" s="265"/>
      <c r="D916" s="260"/>
      <c r="E916" s="260"/>
      <c r="F916" s="260"/>
      <c r="G916" s="260"/>
      <c r="H916" s="261"/>
    </row>
    <row r="917" spans="1:8" ht="16.5" customHeight="1">
      <c r="A917" s="1444" t="s">
        <v>6975</v>
      </c>
      <c r="B917" s="1442" t="s">
        <v>6976</v>
      </c>
      <c r="C917" s="265"/>
      <c r="D917" s="260"/>
      <c r="E917" s="260"/>
      <c r="F917" s="260"/>
      <c r="G917" s="260"/>
      <c r="H917" s="261"/>
    </row>
    <row r="918" spans="1:8" ht="15.75" customHeight="1">
      <c r="A918" s="1444" t="s">
        <v>6977</v>
      </c>
      <c r="B918" s="1442" t="s">
        <v>6978</v>
      </c>
      <c r="C918" s="265"/>
      <c r="D918" s="260"/>
      <c r="E918" s="260"/>
      <c r="F918" s="260"/>
      <c r="G918" s="260"/>
      <c r="H918" s="261"/>
    </row>
    <row r="919" spans="1:8" ht="17.25" customHeight="1">
      <c r="A919" s="1444" t="s">
        <v>6979</v>
      </c>
      <c r="B919" s="1442" t="s">
        <v>6980</v>
      </c>
      <c r="C919" s="265"/>
      <c r="D919" s="260"/>
      <c r="E919" s="260"/>
      <c r="F919" s="260"/>
      <c r="G919" s="260"/>
      <c r="H919" s="261"/>
    </row>
    <row r="920" spans="1:8" ht="18" customHeight="1">
      <c r="A920" s="1444" t="s">
        <v>6981</v>
      </c>
      <c r="B920" s="1442" t="s">
        <v>6982</v>
      </c>
      <c r="C920" s="265"/>
      <c r="D920" s="260"/>
      <c r="E920" s="260"/>
      <c r="F920" s="260"/>
      <c r="G920" s="260"/>
      <c r="H920" s="261"/>
    </row>
    <row r="921" spans="1:8" ht="18" customHeight="1" thickBot="1">
      <c r="A921" s="1444" t="s">
        <v>6983</v>
      </c>
      <c r="B921" s="1443" t="s">
        <v>6984</v>
      </c>
      <c r="C921" s="265"/>
      <c r="D921" s="268"/>
      <c r="E921" s="268"/>
      <c r="F921" s="268"/>
      <c r="G921" s="268"/>
      <c r="H921" s="269"/>
    </row>
    <row r="922" spans="1:8" ht="13.5" thickTop="1">
      <c r="A922" s="1444" t="s">
        <v>6985</v>
      </c>
      <c r="B922" s="1442" t="s">
        <v>6986</v>
      </c>
      <c r="C922" s="265"/>
      <c r="D922" s="260"/>
      <c r="E922" s="260"/>
      <c r="F922" s="260"/>
      <c r="G922" s="260"/>
      <c r="H922" s="261"/>
    </row>
    <row r="923" spans="1:8" ht="16.5" customHeight="1">
      <c r="A923" s="1444" t="s">
        <v>6987</v>
      </c>
      <c r="B923" s="1442" t="s">
        <v>6988</v>
      </c>
      <c r="C923" s="265"/>
      <c r="D923" s="260"/>
      <c r="E923" s="260"/>
      <c r="F923" s="260"/>
      <c r="G923" s="260"/>
      <c r="H923" s="261"/>
    </row>
    <row r="924" spans="1:8" ht="16.5" customHeight="1">
      <c r="A924" s="1444" t="s">
        <v>6989</v>
      </c>
      <c r="B924" s="1442" t="s">
        <v>6990</v>
      </c>
      <c r="C924" s="265"/>
      <c r="D924" s="260"/>
      <c r="E924" s="260"/>
      <c r="F924" s="260"/>
      <c r="G924" s="260"/>
      <c r="H924" s="261"/>
    </row>
    <row r="925" spans="1:8" ht="15.75" customHeight="1">
      <c r="A925" s="1444" t="s">
        <v>6991</v>
      </c>
      <c r="B925" s="1442" t="s">
        <v>6992</v>
      </c>
      <c r="C925" s="265"/>
      <c r="D925" s="260"/>
      <c r="E925" s="260"/>
      <c r="F925" s="260"/>
      <c r="G925" s="260"/>
      <c r="H925" s="261"/>
    </row>
    <row r="926" spans="1:8" ht="14.25" customHeight="1">
      <c r="A926" s="1444" t="s">
        <v>6993</v>
      </c>
      <c r="B926" s="1442" t="s">
        <v>6994</v>
      </c>
      <c r="C926" s="265"/>
      <c r="D926" s="260"/>
      <c r="E926" s="260"/>
      <c r="F926" s="260"/>
      <c r="G926" s="260"/>
      <c r="H926" s="261"/>
    </row>
    <row r="927" spans="1:8" ht="18.75" customHeight="1">
      <c r="A927" s="1444" t="s">
        <v>6995</v>
      </c>
      <c r="B927" s="1443" t="s">
        <v>6996</v>
      </c>
      <c r="C927" s="265"/>
      <c r="D927" s="260"/>
      <c r="E927" s="260"/>
      <c r="F927" s="260"/>
      <c r="G927" s="260"/>
      <c r="H927" s="261"/>
    </row>
    <row r="928" spans="1:8" ht="24">
      <c r="A928" s="1444" t="s">
        <v>6997</v>
      </c>
      <c r="B928" s="1443" t="s">
        <v>6998</v>
      </c>
      <c r="C928" s="265"/>
      <c r="D928" s="260"/>
      <c r="E928" s="260"/>
      <c r="F928" s="260"/>
      <c r="G928" s="260"/>
      <c r="H928" s="261"/>
    </row>
    <row r="929" spans="1:8" ht="17.25" customHeight="1">
      <c r="A929" s="1444" t="s">
        <v>6999</v>
      </c>
      <c r="B929" s="1443" t="s">
        <v>7000</v>
      </c>
      <c r="C929" s="265"/>
      <c r="D929" s="260"/>
      <c r="E929" s="260"/>
      <c r="F929" s="260"/>
      <c r="G929" s="260"/>
      <c r="H929" s="261"/>
    </row>
    <row r="930" spans="1:8" ht="18.75" customHeight="1">
      <c r="A930" s="1444" t="s">
        <v>7001</v>
      </c>
      <c r="B930" s="1442" t="s">
        <v>7002</v>
      </c>
      <c r="C930" s="265"/>
      <c r="D930" s="260"/>
      <c r="E930" s="260"/>
      <c r="F930" s="260"/>
      <c r="G930" s="260"/>
      <c r="H930" s="261"/>
    </row>
    <row r="931" spans="1:8" ht="26.25" customHeight="1">
      <c r="A931" s="1444" t="s">
        <v>7003</v>
      </c>
      <c r="B931" s="1442" t="s">
        <v>7004</v>
      </c>
      <c r="C931" s="265"/>
      <c r="D931" s="260"/>
      <c r="E931" s="260"/>
      <c r="F931" s="260"/>
      <c r="G931" s="260"/>
      <c r="H931" s="261"/>
    </row>
    <row r="932" spans="1:8" ht="15" customHeight="1">
      <c r="A932" s="1444" t="s">
        <v>7005</v>
      </c>
      <c r="B932" s="1442" t="s">
        <v>7006</v>
      </c>
      <c r="C932" s="265"/>
      <c r="D932" s="260"/>
      <c r="E932" s="260"/>
      <c r="F932" s="260"/>
      <c r="G932" s="260"/>
      <c r="H932" s="261"/>
    </row>
    <row r="933" spans="1:8" ht="25.5" customHeight="1">
      <c r="A933" s="1444" t="s">
        <v>7007</v>
      </c>
      <c r="B933" s="1442" t="s">
        <v>7008</v>
      </c>
      <c r="C933" s="265"/>
      <c r="D933" s="260"/>
      <c r="E933" s="260"/>
      <c r="F933" s="260"/>
      <c r="G933" s="260"/>
      <c r="H933" s="261"/>
    </row>
    <row r="934" spans="1:8" ht="12.75" customHeight="1">
      <c r="A934" s="1444" t="s">
        <v>7009</v>
      </c>
      <c r="B934" s="1442" t="s">
        <v>7010</v>
      </c>
      <c r="C934" s="265"/>
      <c r="D934" s="260"/>
      <c r="E934" s="260"/>
      <c r="F934" s="260"/>
      <c r="G934" s="260"/>
      <c r="H934" s="261"/>
    </row>
    <row r="935" spans="1:8" ht="18.75" customHeight="1">
      <c r="A935" s="1444" t="s">
        <v>7011</v>
      </c>
      <c r="B935" s="1443" t="s">
        <v>7012</v>
      </c>
      <c r="C935" s="265"/>
      <c r="D935" s="260"/>
      <c r="E935" s="260"/>
      <c r="F935" s="260"/>
      <c r="G935" s="260"/>
      <c r="H935" s="261"/>
    </row>
    <row r="936" spans="1:8" ht="13.5" customHeight="1">
      <c r="A936" s="1444" t="s">
        <v>7013</v>
      </c>
      <c r="B936" s="1442" t="s">
        <v>7014</v>
      </c>
      <c r="C936" s="265"/>
      <c r="D936" s="260"/>
      <c r="E936" s="260"/>
      <c r="F936" s="260"/>
      <c r="G936" s="260"/>
      <c r="H936" s="261"/>
    </row>
    <row r="937" spans="1:8" ht="15" customHeight="1">
      <c r="A937" s="1444" t="s">
        <v>7015</v>
      </c>
      <c r="B937" s="1442" t="s">
        <v>7016</v>
      </c>
      <c r="C937" s="265"/>
      <c r="D937" s="260"/>
      <c r="E937" s="260"/>
      <c r="F937" s="260"/>
      <c r="G937" s="260"/>
      <c r="H937" s="261"/>
    </row>
    <row r="938" spans="1:8" ht="16.5" customHeight="1">
      <c r="A938" s="1444" t="s">
        <v>7017</v>
      </c>
      <c r="B938" s="1442" t="s">
        <v>7018</v>
      </c>
      <c r="C938" s="265"/>
      <c r="D938" s="260"/>
      <c r="E938" s="260"/>
      <c r="F938" s="260"/>
      <c r="G938" s="260"/>
      <c r="H938" s="261"/>
    </row>
    <row r="939" spans="1:8" ht="13.5" customHeight="1">
      <c r="A939" s="1444" t="s">
        <v>7019</v>
      </c>
      <c r="B939" s="1442" t="s">
        <v>7020</v>
      </c>
      <c r="C939" s="265"/>
      <c r="D939" s="260"/>
      <c r="E939" s="260"/>
      <c r="F939" s="260"/>
      <c r="G939" s="260"/>
      <c r="H939" s="261"/>
    </row>
    <row r="940" spans="1:8" ht="18" customHeight="1">
      <c r="A940" s="1444" t="s">
        <v>7021</v>
      </c>
      <c r="B940" s="1442" t="s">
        <v>7022</v>
      </c>
      <c r="C940" s="265"/>
      <c r="D940" s="260"/>
      <c r="E940" s="260"/>
      <c r="F940" s="260"/>
      <c r="G940" s="260"/>
      <c r="H940" s="261"/>
    </row>
    <row r="941" spans="1:8" ht="25.5" customHeight="1">
      <c r="A941" s="1444" t="s">
        <v>7023</v>
      </c>
      <c r="B941" s="1442" t="s">
        <v>7024</v>
      </c>
      <c r="C941" s="265"/>
      <c r="D941" s="260"/>
      <c r="E941" s="260"/>
      <c r="F941" s="260"/>
      <c r="G941" s="260"/>
      <c r="H941" s="261"/>
    </row>
    <row r="942" spans="1:8" ht="25.5" customHeight="1">
      <c r="A942" s="1444" t="s">
        <v>7025</v>
      </c>
      <c r="B942" s="1442" t="s">
        <v>7026</v>
      </c>
      <c r="C942" s="265"/>
      <c r="D942" s="260"/>
      <c r="E942" s="260"/>
      <c r="F942" s="260"/>
      <c r="G942" s="260"/>
      <c r="H942" s="261"/>
    </row>
    <row r="943" spans="1:8">
      <c r="A943" s="1444" t="s">
        <v>7027</v>
      </c>
      <c r="B943" s="1442" t="s">
        <v>7028</v>
      </c>
      <c r="C943" s="265"/>
      <c r="D943" s="260"/>
      <c r="E943" s="260"/>
      <c r="F943" s="260"/>
      <c r="G943" s="260"/>
      <c r="H943" s="261"/>
    </row>
    <row r="944" spans="1:8" ht="15" customHeight="1" thickBot="1">
      <c r="A944" s="1444" t="s">
        <v>7029</v>
      </c>
      <c r="B944" s="1443" t="s">
        <v>7030</v>
      </c>
      <c r="C944" s="265"/>
      <c r="D944" s="268"/>
      <c r="E944" s="268"/>
      <c r="F944" s="268"/>
      <c r="G944" s="268"/>
      <c r="H944" s="269"/>
    </row>
    <row r="945" spans="1:8" ht="17.25" customHeight="1" thickTop="1">
      <c r="A945" s="1444" t="s">
        <v>7031</v>
      </c>
      <c r="B945" s="1442" t="s">
        <v>7032</v>
      </c>
      <c r="C945" s="265"/>
      <c r="D945" s="270"/>
      <c r="E945" s="270"/>
      <c r="F945" s="270"/>
      <c r="G945" s="270"/>
      <c r="H945" s="271"/>
    </row>
    <row r="946" spans="1:8" ht="18" customHeight="1">
      <c r="A946" s="1444" t="s">
        <v>7033</v>
      </c>
      <c r="B946" s="1443" t="s">
        <v>7034</v>
      </c>
      <c r="C946" s="265"/>
      <c r="D946" s="260"/>
      <c r="E946" s="260"/>
      <c r="F946" s="260"/>
      <c r="G946" s="260"/>
      <c r="H946" s="261"/>
    </row>
    <row r="947" spans="1:8" ht="15.75" customHeight="1">
      <c r="A947" s="1444" t="s">
        <v>7035</v>
      </c>
      <c r="B947" s="1443" t="s">
        <v>7036</v>
      </c>
      <c r="C947" s="265"/>
      <c r="D947" s="260"/>
      <c r="E947" s="260"/>
      <c r="F947" s="260"/>
      <c r="G947" s="260"/>
      <c r="H947" s="261"/>
    </row>
    <row r="948" spans="1:8" ht="13.5" customHeight="1">
      <c r="A948" s="1444" t="s">
        <v>7037</v>
      </c>
      <c r="B948" s="1443" t="s">
        <v>7038</v>
      </c>
      <c r="C948" s="265"/>
      <c r="D948" s="260"/>
      <c r="E948" s="260"/>
      <c r="F948" s="260"/>
      <c r="G948" s="260"/>
      <c r="H948" s="261"/>
    </row>
    <row r="949" spans="1:8" ht="25.5" customHeight="1">
      <c r="A949" s="1444" t="s">
        <v>7039</v>
      </c>
      <c r="B949" s="1442" t="s">
        <v>7040</v>
      </c>
      <c r="C949" s="265"/>
      <c r="D949" s="260"/>
      <c r="E949" s="260"/>
      <c r="F949" s="260"/>
      <c r="G949" s="260"/>
      <c r="H949" s="261"/>
    </row>
    <row r="950" spans="1:8" ht="15" customHeight="1">
      <c r="A950" s="1444" t="s">
        <v>7041</v>
      </c>
      <c r="B950" s="1443" t="s">
        <v>7042</v>
      </c>
      <c r="C950" s="265"/>
      <c r="D950" s="260"/>
      <c r="E950" s="260"/>
      <c r="F950" s="260"/>
      <c r="G950" s="260"/>
      <c r="H950" s="261"/>
    </row>
    <row r="951" spans="1:8" ht="17.25" customHeight="1">
      <c r="A951" s="1444" t="s">
        <v>7043</v>
      </c>
      <c r="B951" s="1443" t="s">
        <v>7044</v>
      </c>
      <c r="C951" s="265"/>
      <c r="D951" s="260"/>
      <c r="E951" s="260"/>
      <c r="F951" s="260"/>
      <c r="G951" s="260"/>
      <c r="H951" s="261"/>
    </row>
    <row r="952" spans="1:8" ht="17.25" customHeight="1">
      <c r="A952" s="1444" t="s">
        <v>7045</v>
      </c>
      <c r="B952" s="1442" t="s">
        <v>7046</v>
      </c>
      <c r="C952" s="265"/>
      <c r="D952" s="260"/>
      <c r="E952" s="260"/>
      <c r="F952" s="260"/>
      <c r="G952" s="260"/>
      <c r="H952" s="261"/>
    </row>
    <row r="953" spans="1:8" ht="14.25" customHeight="1">
      <c r="A953" s="1444" t="s">
        <v>7047</v>
      </c>
      <c r="B953" s="1443" t="s">
        <v>7048</v>
      </c>
      <c r="C953" s="265"/>
      <c r="D953" s="260"/>
      <c r="E953" s="260"/>
      <c r="F953" s="260"/>
      <c r="G953" s="260"/>
      <c r="H953" s="261"/>
    </row>
    <row r="954" spans="1:8" ht="15.75" customHeight="1">
      <c r="A954" s="1444" t="s">
        <v>7049</v>
      </c>
      <c r="B954" s="1442" t="s">
        <v>7050</v>
      </c>
      <c r="C954" s="265"/>
      <c r="D954" s="260"/>
      <c r="E954" s="260"/>
      <c r="F954" s="260"/>
      <c r="G954" s="260"/>
      <c r="H954" s="261"/>
    </row>
    <row r="955" spans="1:8" ht="15" customHeight="1">
      <c r="A955" s="1444" t="s">
        <v>7051</v>
      </c>
      <c r="B955" s="1442" t="s">
        <v>7052</v>
      </c>
      <c r="C955" s="265"/>
      <c r="D955" s="260"/>
      <c r="E955" s="260"/>
      <c r="F955" s="260"/>
      <c r="G955" s="260"/>
      <c r="H955" s="261"/>
    </row>
    <row r="956" spans="1:8" ht="15.75" customHeight="1">
      <c r="A956" s="1444" t="s">
        <v>7053</v>
      </c>
      <c r="B956" s="1442" t="s">
        <v>7054</v>
      </c>
      <c r="C956" s="265"/>
      <c r="D956" s="260"/>
      <c r="E956" s="260"/>
      <c r="F956" s="260"/>
      <c r="G956" s="260"/>
      <c r="H956" s="261"/>
    </row>
    <row r="957" spans="1:8" ht="16.5" customHeight="1">
      <c r="A957" s="1444" t="s">
        <v>7055</v>
      </c>
      <c r="B957" s="1443" t="s">
        <v>7056</v>
      </c>
      <c r="C957" s="265"/>
      <c r="D957" s="260"/>
      <c r="E957" s="260"/>
      <c r="F957" s="260"/>
      <c r="G957" s="260"/>
      <c r="H957" s="261"/>
    </row>
    <row r="958" spans="1:8" ht="13.5" customHeight="1">
      <c r="A958" s="1444" t="s">
        <v>7057</v>
      </c>
      <c r="B958" s="1442" t="s">
        <v>7058</v>
      </c>
      <c r="C958" s="265"/>
      <c r="D958" s="260"/>
      <c r="E958" s="260"/>
      <c r="F958" s="260"/>
      <c r="G958" s="260"/>
      <c r="H958" s="261"/>
    </row>
    <row r="959" spans="1:8" ht="16.5" customHeight="1">
      <c r="A959" s="1444" t="s">
        <v>7059</v>
      </c>
      <c r="B959" s="1442" t="s">
        <v>7060</v>
      </c>
      <c r="C959" s="265"/>
      <c r="D959" s="260"/>
      <c r="E959" s="260"/>
      <c r="F959" s="260"/>
      <c r="G959" s="260"/>
      <c r="H959" s="261"/>
    </row>
    <row r="960" spans="1:8" ht="17.25" customHeight="1">
      <c r="A960" s="1444" t="s">
        <v>7061</v>
      </c>
      <c r="B960" s="1442" t="s">
        <v>7062</v>
      </c>
      <c r="C960" s="265"/>
      <c r="D960" s="260"/>
      <c r="E960" s="260"/>
      <c r="F960" s="260"/>
      <c r="G960" s="260"/>
      <c r="H960" s="261"/>
    </row>
    <row r="961" spans="1:8" ht="15.75" customHeight="1">
      <c r="A961" s="1444" t="s">
        <v>7063</v>
      </c>
      <c r="B961" s="1442" t="s">
        <v>7064</v>
      </c>
      <c r="C961" s="265"/>
      <c r="D961" s="260"/>
      <c r="E961" s="260"/>
      <c r="F961" s="260"/>
      <c r="G961" s="260"/>
      <c r="H961" s="261"/>
    </row>
    <row r="962" spans="1:8" ht="18" customHeight="1">
      <c r="A962" s="1444" t="s">
        <v>7065</v>
      </c>
      <c r="B962" s="1443" t="s">
        <v>7066</v>
      </c>
      <c r="C962" s="265"/>
      <c r="D962" s="260"/>
      <c r="E962" s="260"/>
      <c r="F962" s="260"/>
      <c r="G962" s="260"/>
      <c r="H962" s="261"/>
    </row>
    <row r="963" spans="1:8" ht="15" customHeight="1">
      <c r="A963" s="1444" t="s">
        <v>7067</v>
      </c>
      <c r="B963" s="1442" t="s">
        <v>7068</v>
      </c>
      <c r="C963" s="265"/>
      <c r="D963" s="260"/>
      <c r="E963" s="260"/>
      <c r="F963" s="260"/>
      <c r="G963" s="260"/>
      <c r="H963" s="261"/>
    </row>
    <row r="964" spans="1:8" ht="17.25" customHeight="1">
      <c r="A964" s="1444" t="s">
        <v>7069</v>
      </c>
      <c r="B964" s="1443" t="s">
        <v>7070</v>
      </c>
      <c r="C964" s="265"/>
      <c r="D964" s="260"/>
      <c r="E964" s="260"/>
      <c r="F964" s="260"/>
      <c r="G964" s="260"/>
      <c r="H964" s="261"/>
    </row>
    <row r="965" spans="1:8" ht="14.25" customHeight="1">
      <c r="A965" s="1444" t="s">
        <v>7071</v>
      </c>
      <c r="B965" s="1442" t="s">
        <v>7072</v>
      </c>
      <c r="C965" s="265"/>
      <c r="D965" s="260"/>
      <c r="E965" s="260"/>
      <c r="F965" s="260"/>
      <c r="G965" s="260"/>
      <c r="H965" s="261"/>
    </row>
    <row r="966" spans="1:8" ht="15.75" customHeight="1">
      <c r="A966" s="1444" t="s">
        <v>7073</v>
      </c>
      <c r="B966" s="1443" t="s">
        <v>7074</v>
      </c>
      <c r="C966" s="265"/>
      <c r="D966" s="260"/>
      <c r="E966" s="260"/>
      <c r="F966" s="260"/>
      <c r="G966" s="260"/>
      <c r="H966" s="261"/>
    </row>
    <row r="967" spans="1:8" ht="15" customHeight="1">
      <c r="A967" s="1444" t="s">
        <v>7075</v>
      </c>
      <c r="B967" s="1443" t="s">
        <v>7076</v>
      </c>
      <c r="C967" s="265"/>
      <c r="D967" s="260"/>
      <c r="E967" s="260"/>
      <c r="F967" s="260"/>
      <c r="G967" s="260"/>
      <c r="H967" s="261"/>
    </row>
    <row r="968" spans="1:8" ht="11.25" customHeight="1">
      <c r="A968" s="1444" t="s">
        <v>7077</v>
      </c>
      <c r="B968" s="1442" t="s">
        <v>7078</v>
      </c>
      <c r="C968" s="265"/>
      <c r="D968" s="260"/>
      <c r="E968" s="260"/>
      <c r="F968" s="260"/>
      <c r="G968" s="260"/>
      <c r="H968" s="261"/>
    </row>
    <row r="969" spans="1:8" ht="15" customHeight="1">
      <c r="A969" s="1444" t="s">
        <v>7079</v>
      </c>
      <c r="B969" s="1442" t="s">
        <v>7080</v>
      </c>
      <c r="C969" s="265"/>
      <c r="D969" s="260"/>
      <c r="E969" s="260"/>
      <c r="F969" s="260"/>
      <c r="G969" s="260"/>
      <c r="H969" s="261"/>
    </row>
    <row r="970" spans="1:8" ht="25.5" customHeight="1">
      <c r="A970" s="1444" t="s">
        <v>7081</v>
      </c>
      <c r="B970" s="1442" t="s">
        <v>7082</v>
      </c>
      <c r="C970" s="265"/>
      <c r="D970" s="260"/>
      <c r="E970" s="260"/>
      <c r="F970" s="260"/>
      <c r="G970" s="260"/>
      <c r="H970" s="261"/>
    </row>
    <row r="971" spans="1:8" ht="25.5" customHeight="1" thickBot="1">
      <c r="A971" s="1444" t="s">
        <v>7083</v>
      </c>
      <c r="B971" s="1442" t="s">
        <v>7084</v>
      </c>
      <c r="C971" s="265"/>
      <c r="D971" s="268"/>
      <c r="E971" s="268"/>
      <c r="F971" s="268"/>
      <c r="G971" s="268"/>
      <c r="H971" s="269"/>
    </row>
    <row r="972" spans="1:8" ht="25.5" customHeight="1" thickTop="1">
      <c r="A972" s="1444" t="s">
        <v>7085</v>
      </c>
      <c r="B972" s="1443" t="s">
        <v>7086</v>
      </c>
      <c r="C972" s="265"/>
      <c r="D972" s="270"/>
      <c r="E972" s="270"/>
      <c r="F972" s="270"/>
      <c r="G972" s="270"/>
      <c r="H972" s="271"/>
    </row>
    <row r="973" spans="1:8" ht="19.5" customHeight="1">
      <c r="A973" s="1444" t="s">
        <v>7087</v>
      </c>
      <c r="B973" s="1442" t="s">
        <v>7088</v>
      </c>
      <c r="C973" s="265"/>
      <c r="D973" s="260"/>
      <c r="E973" s="260"/>
      <c r="F973" s="260"/>
      <c r="G973" s="260"/>
      <c r="H973" s="261"/>
    </row>
    <row r="974" spans="1:8" ht="18" customHeight="1">
      <c r="A974" s="1444" t="s">
        <v>7089</v>
      </c>
      <c r="B974" s="1442" t="s">
        <v>7090</v>
      </c>
      <c r="C974" s="265"/>
      <c r="D974" s="260"/>
      <c r="E974" s="260"/>
      <c r="F974" s="260"/>
      <c r="G974" s="260"/>
      <c r="H974" s="261"/>
    </row>
    <row r="975" spans="1:8" ht="16.5" customHeight="1">
      <c r="A975" s="1444" t="s">
        <v>7091</v>
      </c>
      <c r="B975" s="1442" t="s">
        <v>7092</v>
      </c>
      <c r="C975" s="265"/>
      <c r="D975" s="260"/>
      <c r="E975" s="260"/>
      <c r="F975" s="260"/>
      <c r="G975" s="260"/>
      <c r="H975" s="261"/>
    </row>
    <row r="976" spans="1:8" ht="25.5" customHeight="1">
      <c r="A976" s="1444" t="s">
        <v>7093</v>
      </c>
      <c r="B976" s="1442" t="s">
        <v>7094</v>
      </c>
      <c r="C976" s="265"/>
      <c r="D976" s="260"/>
      <c r="E976" s="260"/>
      <c r="F976" s="260"/>
      <c r="G976" s="260"/>
      <c r="H976" s="261"/>
    </row>
    <row r="977" spans="1:8" ht="25.5" customHeight="1">
      <c r="A977" s="1444" t="s">
        <v>7095</v>
      </c>
      <c r="B977" s="1442" t="s">
        <v>7096</v>
      </c>
      <c r="C977" s="265"/>
      <c r="D977" s="260"/>
      <c r="E977" s="260"/>
      <c r="F977" s="260"/>
      <c r="G977" s="260"/>
      <c r="H977" s="261"/>
    </row>
    <row r="978" spans="1:8" ht="15" customHeight="1">
      <c r="A978" s="1444" t="s">
        <v>7097</v>
      </c>
      <c r="B978" s="1442" t="s">
        <v>7098</v>
      </c>
      <c r="C978" s="265"/>
      <c r="D978" s="260"/>
      <c r="E978" s="260"/>
      <c r="F978" s="260"/>
      <c r="G978" s="260"/>
      <c r="H978" s="261"/>
    </row>
    <row r="979" spans="1:8" ht="25.5" customHeight="1">
      <c r="A979" s="1444" t="s">
        <v>7099</v>
      </c>
      <c r="B979" s="1442" t="s">
        <v>7100</v>
      </c>
      <c r="C979" s="265"/>
      <c r="D979" s="260"/>
      <c r="E979" s="260"/>
      <c r="F979" s="260"/>
      <c r="G979" s="260"/>
      <c r="H979" s="261"/>
    </row>
    <row r="980" spans="1:8" ht="13.5" customHeight="1">
      <c r="A980" s="1444" t="s">
        <v>7101</v>
      </c>
      <c r="B980" s="1442" t="s">
        <v>7102</v>
      </c>
      <c r="C980" s="265"/>
      <c r="D980" s="260"/>
      <c r="E980" s="260"/>
      <c r="F980" s="260"/>
      <c r="G980" s="260"/>
      <c r="H980" s="261"/>
    </row>
    <row r="981" spans="1:8" ht="17.25" customHeight="1">
      <c r="A981" s="1444" t="s">
        <v>7103</v>
      </c>
      <c r="B981" s="1442" t="s">
        <v>7104</v>
      </c>
      <c r="C981" s="265"/>
      <c r="D981" s="260"/>
      <c r="E981" s="260"/>
      <c r="F981" s="260"/>
      <c r="G981" s="260"/>
      <c r="H981" s="261"/>
    </row>
    <row r="982" spans="1:8" ht="16.5" customHeight="1">
      <c r="A982" s="1444" t="s">
        <v>7105</v>
      </c>
      <c r="B982" s="1442" t="s">
        <v>7106</v>
      </c>
      <c r="C982" s="265"/>
      <c r="D982" s="260"/>
      <c r="E982" s="260"/>
      <c r="F982" s="260"/>
      <c r="G982" s="260"/>
      <c r="H982" s="261"/>
    </row>
    <row r="983" spans="1:8" ht="15.75" customHeight="1">
      <c r="A983" s="1444" t="s">
        <v>7107</v>
      </c>
      <c r="B983" s="1442" t="s">
        <v>7108</v>
      </c>
      <c r="C983" s="265"/>
      <c r="D983" s="260"/>
      <c r="E983" s="260"/>
      <c r="F983" s="260"/>
      <c r="G983" s="260"/>
      <c r="H983" s="261"/>
    </row>
    <row r="984" spans="1:8" ht="18" customHeight="1">
      <c r="A984" s="1444" t="s">
        <v>7109</v>
      </c>
      <c r="B984" s="1442" t="s">
        <v>7110</v>
      </c>
      <c r="C984" s="265"/>
      <c r="D984" s="260"/>
      <c r="E984" s="260"/>
      <c r="F984" s="260"/>
      <c r="G984" s="260"/>
      <c r="H984" s="261"/>
    </row>
    <row r="985" spans="1:8" ht="15.75" customHeight="1">
      <c r="A985" s="1444" t="s">
        <v>7111</v>
      </c>
      <c r="B985" s="1442" t="s">
        <v>7112</v>
      </c>
      <c r="C985" s="265"/>
      <c r="D985" s="260"/>
      <c r="E985" s="260"/>
      <c r="F985" s="260"/>
      <c r="G985" s="260"/>
      <c r="H985" s="261"/>
    </row>
    <row r="986" spans="1:8" ht="15.75" customHeight="1">
      <c r="A986" s="1444" t="s">
        <v>7113</v>
      </c>
      <c r="B986" s="1442" t="s">
        <v>7114</v>
      </c>
      <c r="C986" s="265"/>
      <c r="D986" s="260"/>
      <c r="E986" s="260"/>
      <c r="F986" s="260"/>
      <c r="G986" s="260"/>
      <c r="H986" s="261"/>
    </row>
    <row r="987" spans="1:8" ht="17.25" customHeight="1">
      <c r="A987" s="1444" t="s">
        <v>7115</v>
      </c>
      <c r="B987" s="1442" t="s">
        <v>7116</v>
      </c>
      <c r="C987" s="265"/>
      <c r="D987" s="260"/>
      <c r="E987" s="260"/>
      <c r="F987" s="260"/>
      <c r="G987" s="260"/>
      <c r="H987" s="261"/>
    </row>
    <row r="988" spans="1:8" ht="16.5" customHeight="1">
      <c r="A988" s="1444" t="s">
        <v>7117</v>
      </c>
      <c r="B988" s="1442" t="s">
        <v>7118</v>
      </c>
      <c r="C988" s="265"/>
      <c r="D988" s="260"/>
      <c r="E988" s="260"/>
      <c r="F988" s="260"/>
      <c r="G988" s="260"/>
      <c r="H988" s="261"/>
    </row>
    <row r="989" spans="1:8" ht="16.5" customHeight="1">
      <c r="A989" s="1448" t="s">
        <v>7119</v>
      </c>
      <c r="B989" s="1442" t="s">
        <v>7120</v>
      </c>
      <c r="C989" s="265"/>
      <c r="D989" s="260"/>
      <c r="E989" s="260"/>
      <c r="F989" s="260"/>
      <c r="G989" s="260"/>
      <c r="H989" s="261"/>
    </row>
    <row r="990" spans="1:8" ht="18.75" customHeight="1">
      <c r="A990" s="1448" t="s">
        <v>7121</v>
      </c>
      <c r="B990" s="1442" t="s">
        <v>7122</v>
      </c>
      <c r="C990" s="265"/>
      <c r="D990" s="260"/>
      <c r="E990" s="260"/>
      <c r="F990" s="260"/>
      <c r="G990" s="260"/>
      <c r="H990" s="261"/>
    </row>
    <row r="991" spans="1:8" ht="18" customHeight="1">
      <c r="A991" s="1448" t="s">
        <v>7123</v>
      </c>
      <c r="B991" s="1442" t="s">
        <v>7124</v>
      </c>
      <c r="C991" s="265"/>
      <c r="D991" s="260"/>
      <c r="E991" s="260"/>
      <c r="F991" s="260"/>
      <c r="G991" s="260"/>
      <c r="H991" s="261"/>
    </row>
    <row r="992" spans="1:8" ht="16.5" customHeight="1">
      <c r="A992" s="1448" t="s">
        <v>7125</v>
      </c>
      <c r="B992" s="1442" t="s">
        <v>7126</v>
      </c>
      <c r="C992" s="265"/>
      <c r="D992" s="260"/>
      <c r="E992" s="260"/>
      <c r="F992" s="260"/>
      <c r="G992" s="260"/>
      <c r="H992" s="261"/>
    </row>
    <row r="993" spans="1:8" ht="14.25" customHeight="1">
      <c r="A993" s="1448" t="s">
        <v>7127</v>
      </c>
      <c r="B993" s="1443" t="s">
        <v>7128</v>
      </c>
      <c r="C993" s="265"/>
      <c r="D993" s="260"/>
      <c r="E993" s="260"/>
      <c r="F993" s="260"/>
      <c r="G993" s="260"/>
      <c r="H993" s="261"/>
    </row>
    <row r="994" spans="1:8" ht="15" customHeight="1">
      <c r="A994" s="1448" t="s">
        <v>7129</v>
      </c>
      <c r="B994" s="1442" t="s">
        <v>7130</v>
      </c>
      <c r="C994" s="265"/>
      <c r="D994" s="260"/>
      <c r="E994" s="260"/>
      <c r="F994" s="260"/>
      <c r="G994" s="260"/>
      <c r="H994" s="261"/>
    </row>
    <row r="995" spans="1:8" ht="14.25" customHeight="1">
      <c r="A995" s="1448" t="s">
        <v>7131</v>
      </c>
      <c r="B995" s="1443" t="s">
        <v>7132</v>
      </c>
      <c r="C995" s="265"/>
      <c r="D995" s="260"/>
      <c r="E995" s="260"/>
      <c r="F995" s="260"/>
      <c r="G995" s="260"/>
      <c r="H995" s="261"/>
    </row>
    <row r="996" spans="1:8" ht="17.25" customHeight="1">
      <c r="A996" s="1448" t="s">
        <v>7133</v>
      </c>
      <c r="B996" s="1442" t="s">
        <v>7134</v>
      </c>
      <c r="C996" s="265"/>
      <c r="D996" s="260"/>
      <c r="E996" s="260"/>
      <c r="F996" s="260"/>
      <c r="G996" s="260"/>
      <c r="H996" s="261"/>
    </row>
    <row r="997" spans="1:8" ht="15.75" customHeight="1">
      <c r="A997" s="1448" t="s">
        <v>7135</v>
      </c>
      <c r="B997" s="1442" t="s">
        <v>7136</v>
      </c>
      <c r="C997" s="265"/>
      <c r="D997" s="260"/>
      <c r="E997" s="260"/>
      <c r="F997" s="260"/>
      <c r="G997" s="260"/>
      <c r="H997" s="261"/>
    </row>
    <row r="998" spans="1:8" ht="15" customHeight="1" thickBot="1">
      <c r="A998" s="1448" t="s">
        <v>7137</v>
      </c>
      <c r="B998" s="1442" t="s">
        <v>7138</v>
      </c>
      <c r="C998" s="265"/>
      <c r="D998" s="268"/>
      <c r="E998" s="268"/>
      <c r="F998" s="268"/>
      <c r="G998" s="268"/>
      <c r="H998" s="269"/>
    </row>
    <row r="999" spans="1:8" ht="12.75" customHeight="1" thickTop="1">
      <c r="A999" s="1448" t="s">
        <v>7139</v>
      </c>
      <c r="B999" s="1442" t="s">
        <v>7140</v>
      </c>
      <c r="C999" s="265"/>
      <c r="D999" s="270"/>
      <c r="E999" s="270"/>
      <c r="F999" s="270"/>
      <c r="G999" s="270"/>
      <c r="H999" s="271"/>
    </row>
    <row r="1000" spans="1:8" ht="15.75" customHeight="1">
      <c r="A1000" s="1448" t="s">
        <v>7141</v>
      </c>
      <c r="B1000" s="1442" t="s">
        <v>7142</v>
      </c>
      <c r="C1000" s="265"/>
      <c r="D1000" s="260"/>
      <c r="E1000" s="260"/>
      <c r="F1000" s="260"/>
      <c r="G1000" s="260"/>
      <c r="H1000" s="261"/>
    </row>
    <row r="1001" spans="1:8" ht="13.5" customHeight="1">
      <c r="A1001" s="1448" t="s">
        <v>7143</v>
      </c>
      <c r="B1001" s="1442" t="s">
        <v>6257</v>
      </c>
      <c r="C1001" s="265"/>
      <c r="D1001" s="260"/>
      <c r="E1001" s="260"/>
      <c r="F1001" s="260"/>
      <c r="G1001" s="260"/>
      <c r="H1001" s="261"/>
    </row>
    <row r="1002" spans="1:8" ht="12.75" customHeight="1">
      <c r="A1002" s="1448" t="s">
        <v>7144</v>
      </c>
      <c r="B1002" s="1442" t="s">
        <v>7145</v>
      </c>
      <c r="C1002" s="265"/>
      <c r="D1002" s="260"/>
      <c r="E1002" s="260"/>
      <c r="F1002" s="260"/>
      <c r="G1002" s="260"/>
      <c r="H1002" s="261"/>
    </row>
    <row r="1003" spans="1:8" ht="13.5" customHeight="1">
      <c r="A1003" s="1448" t="s">
        <v>7146</v>
      </c>
      <c r="B1003" s="1442" t="s">
        <v>7147</v>
      </c>
      <c r="C1003" s="265"/>
      <c r="D1003" s="260"/>
      <c r="E1003" s="260"/>
      <c r="F1003" s="260"/>
      <c r="G1003" s="260"/>
      <c r="H1003" s="261"/>
    </row>
    <row r="1004" spans="1:8" ht="12" customHeight="1">
      <c r="A1004" s="1448" t="s">
        <v>7148</v>
      </c>
      <c r="B1004" s="1443" t="s">
        <v>7149</v>
      </c>
      <c r="C1004" s="265"/>
      <c r="D1004" s="260"/>
      <c r="E1004" s="260"/>
      <c r="F1004" s="260"/>
      <c r="G1004" s="260"/>
      <c r="H1004" s="261"/>
    </row>
    <row r="1005" spans="1:8" ht="13.5" customHeight="1">
      <c r="A1005" s="1448" t="s">
        <v>7150</v>
      </c>
      <c r="B1005" s="1442" t="s">
        <v>7151</v>
      </c>
      <c r="C1005" s="265"/>
      <c r="D1005" s="260"/>
      <c r="E1005" s="260"/>
      <c r="F1005" s="260"/>
      <c r="G1005" s="260"/>
      <c r="H1005" s="261"/>
    </row>
    <row r="1006" spans="1:8" ht="27" customHeight="1">
      <c r="A1006" s="1448" t="s">
        <v>7152</v>
      </c>
      <c r="B1006" s="1442" t="s">
        <v>7153</v>
      </c>
      <c r="C1006" s="265"/>
      <c r="D1006" s="260"/>
      <c r="E1006" s="260"/>
      <c r="F1006" s="260"/>
      <c r="G1006" s="260"/>
      <c r="H1006" s="261"/>
    </row>
    <row r="1007" spans="1:8" ht="13.5" customHeight="1">
      <c r="A1007" s="322"/>
      <c r="B1007" s="320"/>
      <c r="C1007" s="265"/>
      <c r="D1007" s="260"/>
      <c r="E1007" s="260"/>
      <c r="F1007" s="260"/>
      <c r="G1007" s="260"/>
      <c r="H1007" s="261"/>
    </row>
    <row r="1008" spans="1:8" ht="14.25" customHeight="1">
      <c r="A1008" s="322"/>
      <c r="B1008" s="320"/>
      <c r="C1008" s="265"/>
      <c r="D1008" s="260"/>
      <c r="E1008" s="260"/>
      <c r="F1008" s="260"/>
      <c r="G1008" s="260"/>
      <c r="H1008" s="261"/>
    </row>
    <row r="1009" spans="1:8" ht="14.25" customHeight="1">
      <c r="A1009" s="322"/>
      <c r="B1009" s="320"/>
      <c r="C1009" s="265"/>
      <c r="D1009" s="260"/>
      <c r="E1009" s="260"/>
      <c r="F1009" s="260"/>
      <c r="G1009" s="260"/>
      <c r="H1009" s="261"/>
    </row>
    <row r="1010" spans="1:8" ht="25.5" customHeight="1">
      <c r="A1010" s="322"/>
      <c r="B1010" s="320"/>
      <c r="C1010" s="265"/>
      <c r="D1010" s="260"/>
      <c r="E1010" s="260"/>
      <c r="F1010" s="260"/>
      <c r="G1010" s="260"/>
      <c r="H1010" s="261"/>
    </row>
    <row r="1011" spans="1:8" ht="16.5" customHeight="1">
      <c r="A1011" s="322"/>
      <c r="B1011" s="320"/>
      <c r="C1011" s="265"/>
      <c r="D1011" s="260"/>
      <c r="E1011" s="260"/>
      <c r="F1011" s="260"/>
      <c r="G1011" s="260"/>
      <c r="H1011" s="261"/>
    </row>
    <row r="1012" spans="1:8" ht="15" customHeight="1">
      <c r="A1012" s="322"/>
      <c r="B1012" s="320"/>
      <c r="C1012" s="265"/>
      <c r="D1012" s="260"/>
      <c r="E1012" s="260"/>
      <c r="F1012" s="260"/>
      <c r="G1012" s="260"/>
      <c r="H1012" s="261"/>
    </row>
    <row r="1013" spans="1:8" ht="25.5" customHeight="1">
      <c r="A1013" s="322"/>
      <c r="B1013" s="320"/>
      <c r="C1013" s="265"/>
      <c r="D1013" s="260"/>
      <c r="E1013" s="260"/>
      <c r="F1013" s="260"/>
      <c r="G1013" s="260"/>
      <c r="H1013" s="261"/>
    </row>
    <row r="1014" spans="1:8" ht="15.75" customHeight="1">
      <c r="A1014" s="322"/>
      <c r="B1014" s="320"/>
      <c r="C1014" s="265"/>
      <c r="D1014" s="260"/>
      <c r="E1014" s="260"/>
      <c r="F1014" s="260"/>
      <c r="G1014" s="260"/>
      <c r="H1014" s="261"/>
    </row>
    <row r="1015" spans="1:8" ht="14.25" customHeight="1">
      <c r="A1015" s="322"/>
      <c r="B1015" s="320"/>
      <c r="C1015" s="265"/>
      <c r="D1015" s="260"/>
      <c r="E1015" s="260"/>
      <c r="F1015" s="260"/>
      <c r="G1015" s="260"/>
      <c r="H1015" s="261"/>
    </row>
    <row r="1016" spans="1:8" ht="13.5" customHeight="1">
      <c r="A1016" s="322"/>
      <c r="B1016" s="320"/>
      <c r="C1016" s="265"/>
      <c r="D1016" s="260"/>
      <c r="E1016" s="260"/>
      <c r="F1016" s="260"/>
      <c r="G1016" s="260"/>
      <c r="H1016" s="261"/>
    </row>
    <row r="1017" spans="1:8" ht="15.75" customHeight="1">
      <c r="A1017" s="323"/>
      <c r="B1017" s="324"/>
      <c r="C1017" s="265"/>
      <c r="D1017" s="260"/>
      <c r="E1017" s="260"/>
      <c r="F1017" s="260"/>
      <c r="G1017" s="260"/>
      <c r="H1017" s="261"/>
    </row>
    <row r="1018" spans="1:8" ht="25.5" customHeight="1">
      <c r="A1018" s="323"/>
      <c r="B1018" s="325"/>
      <c r="C1018" s="265"/>
      <c r="D1018" s="260"/>
      <c r="E1018" s="260"/>
      <c r="F1018" s="260"/>
      <c r="G1018" s="260"/>
      <c r="H1018" s="261"/>
    </row>
    <row r="1019" spans="1:8" ht="14.25" customHeight="1">
      <c r="A1019" s="323"/>
      <c r="B1019" s="324"/>
      <c r="C1019" s="265"/>
      <c r="D1019" s="260"/>
      <c r="E1019" s="260"/>
      <c r="F1019" s="260"/>
      <c r="G1019" s="260"/>
      <c r="H1019" s="261"/>
    </row>
    <row r="1020" spans="1:8" ht="15.75" customHeight="1">
      <c r="A1020" s="323"/>
      <c r="B1020" s="324"/>
      <c r="C1020" s="265"/>
      <c r="D1020" s="260"/>
      <c r="E1020" s="260"/>
      <c r="F1020" s="260"/>
      <c r="G1020" s="260"/>
      <c r="H1020" s="261"/>
    </row>
    <row r="1021" spans="1:8" ht="14.25" customHeight="1">
      <c r="A1021" s="326"/>
      <c r="B1021" s="327"/>
      <c r="C1021" s="265"/>
      <c r="D1021" s="260"/>
      <c r="E1021" s="260"/>
      <c r="F1021" s="260"/>
      <c r="G1021" s="260"/>
      <c r="H1021" s="261"/>
    </row>
    <row r="1022" spans="1:8" ht="15" customHeight="1">
      <c r="A1022" s="328"/>
      <c r="B1022" s="329"/>
      <c r="C1022" s="265"/>
      <c r="D1022" s="260"/>
      <c r="E1022" s="260"/>
      <c r="F1022" s="260"/>
      <c r="G1022" s="260"/>
      <c r="H1022" s="261"/>
    </row>
    <row r="1023" spans="1:8" ht="17.25" customHeight="1">
      <c r="A1023" s="323"/>
      <c r="B1023" s="324"/>
      <c r="C1023" s="265"/>
      <c r="D1023" s="260"/>
      <c r="E1023" s="260"/>
      <c r="F1023" s="260"/>
      <c r="G1023" s="260"/>
      <c r="H1023" s="261"/>
    </row>
    <row r="1024" spans="1:8" ht="24" customHeight="1">
      <c r="A1024" s="323"/>
      <c r="B1024" s="325"/>
      <c r="C1024" s="265"/>
      <c r="D1024" s="260"/>
      <c r="E1024" s="260"/>
      <c r="F1024" s="260"/>
      <c r="G1024" s="260"/>
      <c r="H1024" s="261"/>
    </row>
    <row r="1025" spans="1:8" ht="25.5" customHeight="1" thickBot="1">
      <c r="A1025" s="323"/>
      <c r="B1025" s="325"/>
      <c r="C1025" s="265"/>
      <c r="D1025" s="268"/>
      <c r="E1025" s="268"/>
      <c r="F1025" s="268"/>
      <c r="G1025" s="268"/>
      <c r="H1025" s="269"/>
    </row>
    <row r="1026" spans="1:8" ht="16.5" customHeight="1" thickTop="1">
      <c r="A1026" s="323"/>
      <c r="B1026" s="324"/>
      <c r="C1026" s="265"/>
      <c r="D1026" s="270"/>
      <c r="E1026" s="270"/>
      <c r="F1026" s="270"/>
      <c r="G1026" s="270"/>
      <c r="H1026" s="271"/>
    </row>
    <row r="1027" spans="1:8" ht="15.75" customHeight="1">
      <c r="A1027" s="323"/>
      <c r="B1027" s="324"/>
      <c r="C1027" s="265"/>
      <c r="D1027" s="260"/>
      <c r="E1027" s="260"/>
      <c r="F1027" s="260"/>
      <c r="G1027" s="260"/>
      <c r="H1027" s="261"/>
    </row>
    <row r="1028" spans="1:8" ht="20.25" customHeight="1">
      <c r="A1028" s="323"/>
      <c r="B1028" s="324"/>
      <c r="C1028" s="265"/>
      <c r="D1028" s="260"/>
      <c r="E1028" s="260"/>
      <c r="F1028" s="260"/>
      <c r="G1028" s="260"/>
      <c r="H1028" s="261"/>
    </row>
    <row r="1029" spans="1:8" ht="15" customHeight="1">
      <c r="A1029" s="323"/>
      <c r="B1029" s="324"/>
      <c r="C1029" s="265"/>
      <c r="D1029" s="260"/>
      <c r="E1029" s="260"/>
      <c r="F1029" s="260"/>
      <c r="G1029" s="260"/>
      <c r="H1029" s="261"/>
    </row>
    <row r="1030" spans="1:8" ht="17.25" customHeight="1">
      <c r="A1030" s="323"/>
      <c r="B1030" s="324"/>
      <c r="C1030" s="265"/>
      <c r="D1030" s="260"/>
      <c r="E1030" s="260"/>
      <c r="F1030" s="260"/>
      <c r="G1030" s="260"/>
      <c r="H1030" s="261"/>
    </row>
    <row r="1031" spans="1:8" ht="15" customHeight="1">
      <c r="A1031" s="323"/>
      <c r="B1031" s="324"/>
      <c r="C1031" s="265"/>
      <c r="D1031" s="260"/>
      <c r="E1031" s="260"/>
      <c r="F1031" s="260"/>
      <c r="G1031" s="260"/>
      <c r="H1031" s="261"/>
    </row>
    <row r="1032" spans="1:8" ht="17.25" customHeight="1">
      <c r="A1032" s="323"/>
      <c r="B1032" s="324"/>
      <c r="C1032" s="265"/>
      <c r="D1032" s="260"/>
      <c r="E1032" s="260"/>
      <c r="F1032" s="260"/>
      <c r="G1032" s="260"/>
      <c r="H1032" s="261"/>
    </row>
    <row r="1033" spans="1:8" ht="25.5" customHeight="1">
      <c r="A1033" s="323"/>
      <c r="B1033" s="325"/>
      <c r="C1033" s="265"/>
      <c r="D1033" s="260"/>
      <c r="E1033" s="260"/>
      <c r="F1033" s="260"/>
      <c r="G1033" s="260"/>
      <c r="H1033" s="261"/>
    </row>
    <row r="1034" spans="1:8" ht="17.25" customHeight="1">
      <c r="A1034" s="323"/>
      <c r="B1034" s="324"/>
      <c r="C1034" s="265"/>
      <c r="D1034" s="260"/>
      <c r="E1034" s="260"/>
      <c r="F1034" s="260"/>
      <c r="G1034" s="260"/>
      <c r="H1034" s="261"/>
    </row>
    <row r="1035" spans="1:8" ht="25.5" customHeight="1">
      <c r="A1035" s="323"/>
      <c r="B1035" s="325"/>
      <c r="C1035" s="265"/>
      <c r="D1035" s="260"/>
      <c r="E1035" s="260"/>
      <c r="F1035" s="260"/>
      <c r="G1035" s="260"/>
      <c r="H1035" s="261"/>
    </row>
    <row r="1036" spans="1:8" ht="25.5" customHeight="1">
      <c r="A1036" s="323"/>
      <c r="B1036" s="325"/>
      <c r="C1036" s="265"/>
      <c r="D1036" s="260"/>
      <c r="E1036" s="260"/>
      <c r="F1036" s="260"/>
      <c r="G1036" s="260"/>
      <c r="H1036" s="261"/>
    </row>
    <row r="1037" spans="1:8" ht="25.5" customHeight="1">
      <c r="A1037" s="323"/>
      <c r="B1037" s="325"/>
      <c r="C1037" s="265"/>
      <c r="D1037" s="260"/>
      <c r="E1037" s="260"/>
      <c r="F1037" s="260"/>
      <c r="G1037" s="260"/>
      <c r="H1037" s="261"/>
    </row>
    <row r="1038" spans="1:8" ht="12.75" customHeight="1">
      <c r="A1038" s="323"/>
      <c r="B1038" s="324"/>
      <c r="C1038" s="265"/>
      <c r="D1038" s="260"/>
      <c r="E1038" s="260"/>
      <c r="F1038" s="260"/>
      <c r="G1038" s="260"/>
      <c r="H1038" s="261"/>
    </row>
    <row r="1039" spans="1:8" ht="25.5" customHeight="1">
      <c r="A1039" s="323"/>
      <c r="B1039" s="325"/>
      <c r="C1039" s="265"/>
      <c r="D1039" s="260"/>
      <c r="E1039" s="260"/>
      <c r="F1039" s="260"/>
      <c r="G1039" s="260"/>
      <c r="H1039" s="261"/>
    </row>
    <row r="1040" spans="1:8" ht="25.5" customHeight="1">
      <c r="A1040" s="323"/>
      <c r="B1040" s="325"/>
      <c r="C1040" s="265"/>
      <c r="D1040" s="260"/>
      <c r="E1040" s="260"/>
      <c r="F1040" s="260"/>
      <c r="G1040" s="260"/>
      <c r="H1040" s="261"/>
    </row>
    <row r="1041" spans="1:8" ht="15.75" customHeight="1">
      <c r="A1041" s="323"/>
      <c r="B1041" s="324"/>
      <c r="C1041" s="265"/>
      <c r="D1041" s="260"/>
      <c r="E1041" s="260"/>
      <c r="F1041" s="260"/>
      <c r="G1041" s="260"/>
      <c r="H1041" s="261"/>
    </row>
    <row r="1042" spans="1:8" ht="25.5" customHeight="1">
      <c r="A1042" s="323"/>
      <c r="B1042" s="325"/>
      <c r="C1042" s="265"/>
      <c r="D1042" s="260"/>
      <c r="E1042" s="260"/>
      <c r="F1042" s="260"/>
      <c r="G1042" s="260"/>
      <c r="H1042" s="261"/>
    </row>
    <row r="1043" spans="1:8" ht="15.75" customHeight="1">
      <c r="A1043" s="323"/>
      <c r="B1043" s="324"/>
      <c r="C1043" s="265"/>
      <c r="D1043" s="260"/>
      <c r="E1043" s="260"/>
      <c r="F1043" s="260"/>
      <c r="G1043" s="260"/>
      <c r="H1043" s="261"/>
    </row>
    <row r="1044" spans="1:8" ht="12" customHeight="1">
      <c r="A1044" s="323"/>
      <c r="B1044" s="324"/>
      <c r="C1044" s="265"/>
      <c r="D1044" s="260"/>
      <c r="E1044" s="260"/>
      <c r="F1044" s="260"/>
      <c r="G1044" s="260"/>
      <c r="H1044" s="261"/>
    </row>
    <row r="1045" spans="1:8" ht="15" customHeight="1">
      <c r="A1045" s="323"/>
      <c r="B1045" s="324"/>
      <c r="C1045" s="265"/>
      <c r="D1045" s="260"/>
      <c r="E1045" s="260"/>
      <c r="F1045" s="260"/>
      <c r="G1045" s="260"/>
      <c r="H1045" s="261"/>
    </row>
    <row r="1046" spans="1:8" ht="25.5" customHeight="1">
      <c r="A1046" s="323"/>
      <c r="B1046" s="325"/>
      <c r="C1046" s="265"/>
      <c r="D1046" s="260"/>
      <c r="E1046" s="260"/>
      <c r="F1046" s="260"/>
      <c r="G1046" s="260"/>
      <c r="H1046" s="261"/>
    </row>
    <row r="1047" spans="1:8" ht="16.5" customHeight="1">
      <c r="A1047" s="323"/>
      <c r="B1047" s="324"/>
      <c r="C1047" s="265"/>
      <c r="D1047" s="260"/>
      <c r="E1047" s="260"/>
      <c r="F1047" s="260"/>
      <c r="G1047" s="260"/>
      <c r="H1047" s="261"/>
    </row>
    <row r="1048" spans="1:8" ht="13.5" customHeight="1">
      <c r="A1048" s="323"/>
      <c r="B1048" s="324"/>
      <c r="C1048" s="265"/>
      <c r="D1048" s="260"/>
      <c r="E1048" s="260"/>
      <c r="F1048" s="260"/>
      <c r="G1048" s="260"/>
      <c r="H1048" s="261"/>
    </row>
    <row r="1049" spans="1:8" ht="17.25" customHeight="1">
      <c r="A1049" s="323"/>
      <c r="B1049" s="324"/>
      <c r="C1049" s="265"/>
      <c r="D1049" s="260"/>
      <c r="E1049" s="260"/>
      <c r="F1049" s="260"/>
      <c r="G1049" s="260"/>
      <c r="H1049" s="261"/>
    </row>
    <row r="1050" spans="1:8" ht="15.75" customHeight="1">
      <c r="A1050" s="323"/>
      <c r="B1050" s="324"/>
      <c r="C1050" s="265"/>
      <c r="D1050" s="260"/>
      <c r="E1050" s="260"/>
      <c r="F1050" s="260"/>
      <c r="G1050" s="260"/>
      <c r="H1050" s="261"/>
    </row>
    <row r="1051" spans="1:8" ht="26.25" customHeight="1">
      <c r="A1051" s="323"/>
      <c r="B1051" s="325"/>
      <c r="C1051" s="265"/>
      <c r="D1051" s="260"/>
      <c r="E1051" s="260"/>
      <c r="F1051" s="260"/>
      <c r="G1051" s="260"/>
      <c r="H1051" s="261"/>
    </row>
    <row r="1052" spans="1:8" ht="17.25" customHeight="1" thickBot="1">
      <c r="A1052" s="323"/>
      <c r="B1052" s="324"/>
      <c r="C1052" s="265"/>
      <c r="D1052" s="268"/>
      <c r="E1052" s="268"/>
      <c r="F1052" s="268"/>
      <c r="G1052" s="268"/>
      <c r="H1052" s="269"/>
    </row>
    <row r="1053" spans="1:8" ht="25.5" customHeight="1" thickTop="1">
      <c r="A1053" s="323"/>
      <c r="B1053" s="325"/>
      <c r="C1053" s="265"/>
      <c r="D1053" s="270"/>
      <c r="E1053" s="270"/>
      <c r="F1053" s="270"/>
      <c r="G1053" s="270"/>
      <c r="H1053" s="271"/>
    </row>
    <row r="1054" spans="1:8" ht="18" customHeight="1">
      <c r="A1054" s="323"/>
      <c r="B1054" s="324"/>
      <c r="C1054" s="265"/>
      <c r="D1054" s="260"/>
      <c r="E1054" s="260"/>
      <c r="F1054" s="260"/>
      <c r="G1054" s="260"/>
      <c r="H1054" s="261"/>
    </row>
    <row r="1055" spans="1:8" ht="25.5" customHeight="1">
      <c r="A1055" s="323"/>
      <c r="B1055" s="325"/>
      <c r="C1055" s="265"/>
      <c r="D1055" s="260"/>
      <c r="E1055" s="260"/>
      <c r="F1055" s="260"/>
      <c r="G1055" s="260"/>
      <c r="H1055" s="261"/>
    </row>
    <row r="1056" spans="1:8" ht="25.5" customHeight="1">
      <c r="A1056" s="323"/>
      <c r="B1056" s="325"/>
      <c r="C1056" s="265"/>
      <c r="D1056" s="260"/>
      <c r="E1056" s="260"/>
      <c r="F1056" s="260"/>
      <c r="G1056" s="260"/>
      <c r="H1056" s="261"/>
    </row>
    <row r="1057" spans="1:8" ht="16.5" customHeight="1">
      <c r="A1057" s="323"/>
      <c r="B1057" s="324"/>
      <c r="C1057" s="265"/>
      <c r="D1057" s="260"/>
      <c r="E1057" s="260"/>
      <c r="F1057" s="260"/>
      <c r="G1057" s="260"/>
      <c r="H1057" s="261"/>
    </row>
    <row r="1058" spans="1:8" ht="13.5" customHeight="1">
      <c r="A1058" s="323"/>
      <c r="B1058" s="324"/>
      <c r="C1058" s="265"/>
      <c r="D1058" s="260"/>
      <c r="E1058" s="260"/>
      <c r="F1058" s="260"/>
      <c r="G1058" s="260"/>
      <c r="H1058" s="261"/>
    </row>
    <row r="1059" spans="1:8" ht="15.75" customHeight="1">
      <c r="A1059" s="323"/>
      <c r="B1059" s="324"/>
      <c r="C1059" s="265"/>
      <c r="D1059" s="260"/>
      <c r="E1059" s="260"/>
      <c r="F1059" s="260"/>
      <c r="G1059" s="260"/>
      <c r="H1059" s="261"/>
    </row>
    <row r="1060" spans="1:8" ht="18" customHeight="1">
      <c r="A1060" s="326"/>
      <c r="B1060" s="327"/>
      <c r="C1060" s="265"/>
      <c r="D1060" s="260"/>
      <c r="E1060" s="260"/>
      <c r="F1060" s="260"/>
      <c r="G1060" s="260"/>
      <c r="H1060" s="261"/>
    </row>
    <row r="1061" spans="1:8" ht="25.5" customHeight="1">
      <c r="A1061" s="328"/>
      <c r="B1061" s="330"/>
      <c r="C1061" s="265"/>
      <c r="D1061" s="260"/>
      <c r="E1061" s="260"/>
      <c r="F1061" s="260"/>
      <c r="G1061" s="260"/>
      <c r="H1061" s="261"/>
    </row>
    <row r="1062" spans="1:8" ht="15.75" customHeight="1">
      <c r="A1062" s="323"/>
      <c r="B1062" s="324"/>
      <c r="C1062" s="265"/>
      <c r="D1062" s="260"/>
      <c r="E1062" s="260"/>
      <c r="F1062" s="260"/>
      <c r="G1062" s="260"/>
      <c r="H1062" s="261"/>
    </row>
    <row r="1063" spans="1:8" ht="16.5" customHeight="1">
      <c r="A1063" s="323"/>
      <c r="B1063" s="324"/>
      <c r="C1063" s="265"/>
      <c r="D1063" s="260"/>
      <c r="E1063" s="260"/>
      <c r="F1063" s="260"/>
      <c r="G1063" s="260"/>
      <c r="H1063" s="261"/>
    </row>
    <row r="1064" spans="1:8" ht="16.5" customHeight="1">
      <c r="A1064" s="323"/>
      <c r="B1064" s="324"/>
      <c r="C1064" s="265"/>
      <c r="D1064" s="260"/>
      <c r="E1064" s="260"/>
      <c r="F1064" s="260"/>
      <c r="G1064" s="260"/>
      <c r="H1064" s="261"/>
    </row>
    <row r="1065" spans="1:8" ht="16.5" customHeight="1">
      <c r="A1065" s="323"/>
      <c r="B1065" s="324"/>
      <c r="C1065" s="265"/>
      <c r="D1065" s="260"/>
      <c r="E1065" s="260"/>
      <c r="F1065" s="260"/>
      <c r="G1065" s="260"/>
      <c r="H1065" s="261"/>
    </row>
    <row r="1066" spans="1:8" ht="18.75" customHeight="1">
      <c r="A1066" s="323"/>
      <c r="B1066" s="324"/>
      <c r="C1066" s="265"/>
      <c r="D1066" s="260"/>
      <c r="E1066" s="260"/>
      <c r="F1066" s="260"/>
      <c r="G1066" s="260"/>
      <c r="H1066" s="261"/>
    </row>
    <row r="1067" spans="1:8" ht="16.5" customHeight="1">
      <c r="A1067" s="323"/>
      <c r="B1067" s="324"/>
      <c r="C1067" s="265"/>
      <c r="D1067" s="260"/>
      <c r="E1067" s="260"/>
      <c r="F1067" s="260"/>
      <c r="G1067" s="260"/>
      <c r="H1067" s="261"/>
    </row>
    <row r="1068" spans="1:8" ht="15" customHeight="1">
      <c r="A1068" s="323"/>
      <c r="B1068" s="324"/>
      <c r="C1068" s="265"/>
      <c r="D1068" s="260"/>
      <c r="E1068" s="260"/>
      <c r="F1068" s="260"/>
      <c r="G1068" s="260"/>
      <c r="H1068" s="261"/>
    </row>
    <row r="1069" spans="1:8" ht="11.25" customHeight="1">
      <c r="A1069" s="323"/>
      <c r="B1069" s="324"/>
      <c r="C1069" s="265"/>
      <c r="D1069" s="260"/>
      <c r="E1069" s="260"/>
      <c r="F1069" s="260"/>
      <c r="G1069" s="260"/>
      <c r="H1069" s="261"/>
    </row>
    <row r="1070" spans="1:8" ht="18" customHeight="1">
      <c r="A1070" s="323"/>
      <c r="B1070" s="324"/>
      <c r="C1070" s="265"/>
      <c r="D1070" s="260"/>
      <c r="E1070" s="260"/>
      <c r="F1070" s="260"/>
      <c r="G1070" s="260"/>
      <c r="H1070" s="261"/>
    </row>
    <row r="1071" spans="1:8" ht="19.5" customHeight="1">
      <c r="A1071" s="323"/>
      <c r="B1071" s="324"/>
      <c r="C1071" s="265"/>
      <c r="D1071" s="260"/>
      <c r="E1071" s="260"/>
      <c r="F1071" s="260"/>
      <c r="G1071" s="260"/>
      <c r="H1071" s="261"/>
    </row>
    <row r="1072" spans="1:8" ht="20.25" customHeight="1">
      <c r="A1072" s="323"/>
      <c r="B1072" s="324"/>
      <c r="C1072" s="265"/>
      <c r="D1072" s="260"/>
      <c r="E1072" s="260"/>
      <c r="F1072" s="260"/>
      <c r="G1072" s="260"/>
      <c r="H1072" s="261"/>
    </row>
    <row r="1073" spans="1:8" ht="15.75" customHeight="1">
      <c r="A1073" s="323"/>
      <c r="B1073" s="324"/>
      <c r="C1073" s="265"/>
      <c r="D1073" s="260"/>
      <c r="E1073" s="260"/>
      <c r="F1073" s="260"/>
      <c r="G1073" s="260"/>
      <c r="H1073" s="261"/>
    </row>
    <row r="1074" spans="1:8" ht="15.75" customHeight="1">
      <c r="A1074" s="323"/>
      <c r="B1074" s="324"/>
      <c r="C1074" s="265"/>
      <c r="D1074" s="260"/>
      <c r="E1074" s="260"/>
      <c r="F1074" s="260"/>
      <c r="G1074" s="260"/>
      <c r="H1074" s="261"/>
    </row>
    <row r="1075" spans="1:8" ht="17.25" customHeight="1">
      <c r="A1075" s="323"/>
      <c r="B1075" s="324"/>
      <c r="C1075" s="265"/>
      <c r="D1075" s="260"/>
      <c r="E1075" s="260"/>
      <c r="F1075" s="260"/>
      <c r="G1075" s="260"/>
      <c r="H1075" s="261"/>
    </row>
    <row r="1076" spans="1:8" ht="18.75" customHeight="1">
      <c r="A1076" s="323"/>
      <c r="B1076" s="324"/>
      <c r="C1076" s="265"/>
      <c r="D1076" s="260"/>
      <c r="E1076" s="260"/>
      <c r="F1076" s="260"/>
      <c r="G1076" s="260"/>
      <c r="H1076" s="261"/>
    </row>
    <row r="1077" spans="1:8" ht="15.75" customHeight="1">
      <c r="A1077" s="331"/>
      <c r="B1077" s="324"/>
      <c r="C1077" s="265"/>
      <c r="D1077" s="260"/>
      <c r="E1077" s="260"/>
      <c r="F1077" s="260"/>
      <c r="G1077" s="260"/>
      <c r="H1077" s="261"/>
    </row>
    <row r="1078" spans="1:8" ht="15.75" customHeight="1">
      <c r="A1078" s="331"/>
      <c r="B1078" s="324"/>
      <c r="C1078" s="265"/>
      <c r="D1078" s="260"/>
      <c r="E1078" s="260"/>
      <c r="F1078" s="260"/>
      <c r="G1078" s="260"/>
      <c r="H1078" s="261"/>
    </row>
    <row r="1079" spans="1:8" ht="17.25" customHeight="1" thickBot="1">
      <c r="A1079" s="331"/>
      <c r="B1079" s="324"/>
      <c r="C1079" s="265"/>
      <c r="D1079" s="268"/>
      <c r="E1079" s="268"/>
      <c r="F1079" s="268"/>
      <c r="G1079" s="268"/>
      <c r="H1079" s="269"/>
    </row>
    <row r="1080" spans="1:8" ht="18.75" customHeight="1" thickTop="1">
      <c r="A1080" s="331"/>
      <c r="B1080" s="324"/>
      <c r="C1080" s="265"/>
      <c r="D1080" s="270"/>
      <c r="E1080" s="270"/>
      <c r="F1080" s="270"/>
      <c r="G1080" s="270"/>
      <c r="H1080" s="271"/>
    </row>
    <row r="1081" spans="1:8" ht="15" customHeight="1">
      <c r="A1081" s="331"/>
      <c r="B1081" s="324"/>
      <c r="C1081" s="265"/>
      <c r="D1081" s="260"/>
      <c r="E1081" s="260"/>
      <c r="F1081" s="260"/>
      <c r="G1081" s="260"/>
      <c r="H1081" s="261"/>
    </row>
    <row r="1082" spans="1:8" ht="24.75" customHeight="1">
      <c r="A1082" s="331"/>
      <c r="B1082" s="325"/>
      <c r="C1082" s="265"/>
      <c r="D1082" s="260"/>
      <c r="E1082" s="260"/>
      <c r="F1082" s="260"/>
      <c r="G1082" s="260"/>
      <c r="H1082" s="261"/>
    </row>
    <row r="1083" spans="1:8" ht="19.5" customHeight="1">
      <c r="A1083" s="331"/>
      <c r="B1083" s="324"/>
      <c r="C1083" s="265"/>
      <c r="D1083" s="260"/>
      <c r="E1083" s="260"/>
      <c r="F1083" s="260"/>
      <c r="G1083" s="260"/>
      <c r="H1083" s="261"/>
    </row>
    <row r="1084" spans="1:8" ht="25.5" customHeight="1">
      <c r="A1084" s="331"/>
      <c r="B1084" s="325"/>
      <c r="C1084" s="265"/>
      <c r="D1084" s="260"/>
      <c r="E1084" s="260"/>
      <c r="F1084" s="260"/>
      <c r="G1084" s="260"/>
      <c r="H1084" s="261"/>
    </row>
    <row r="1085" spans="1:8" ht="16.5" customHeight="1">
      <c r="A1085" s="331"/>
      <c r="B1085" s="324"/>
      <c r="C1085" s="265"/>
      <c r="D1085" s="260"/>
      <c r="E1085" s="260"/>
      <c r="F1085" s="260"/>
      <c r="G1085" s="260"/>
      <c r="H1085" s="261"/>
    </row>
    <row r="1086" spans="1:8" ht="18.75" customHeight="1">
      <c r="A1086" s="331"/>
      <c r="B1086" s="324"/>
      <c r="C1086" s="265"/>
      <c r="D1086" s="260"/>
      <c r="E1086" s="260"/>
      <c r="F1086" s="260"/>
      <c r="G1086" s="260"/>
      <c r="H1086" s="261"/>
    </row>
    <row r="1087" spans="1:8" ht="15" customHeight="1">
      <c r="A1087" s="331"/>
      <c r="B1087" s="324"/>
      <c r="C1087" s="265"/>
      <c r="D1087" s="260"/>
      <c r="E1087" s="260"/>
      <c r="F1087" s="260"/>
      <c r="G1087" s="260"/>
      <c r="H1087" s="261"/>
    </row>
    <row r="1088" spans="1:8" ht="18" customHeight="1">
      <c r="A1088" s="331"/>
      <c r="B1088" s="324"/>
      <c r="C1088" s="265"/>
      <c r="D1088" s="260"/>
      <c r="E1088" s="260"/>
      <c r="F1088" s="260"/>
      <c r="G1088" s="260"/>
      <c r="H1088" s="261"/>
    </row>
    <row r="1089" spans="1:8" ht="18" customHeight="1">
      <c r="A1089" s="331"/>
      <c r="B1089" s="324"/>
      <c r="C1089" s="265"/>
      <c r="D1089" s="260"/>
      <c r="E1089" s="260"/>
      <c r="F1089" s="260"/>
      <c r="G1089" s="260"/>
      <c r="H1089" s="261"/>
    </row>
    <row r="1090" spans="1:8" ht="18.75" customHeight="1">
      <c r="A1090" s="331"/>
      <c r="B1090" s="324"/>
      <c r="C1090" s="265"/>
      <c r="D1090" s="260"/>
      <c r="E1090" s="260"/>
      <c r="F1090" s="260"/>
      <c r="G1090" s="260"/>
      <c r="H1090" s="261"/>
    </row>
    <row r="1091" spans="1:8" ht="18" customHeight="1">
      <c r="A1091" s="331"/>
      <c r="B1091" s="324"/>
      <c r="C1091" s="265"/>
      <c r="D1091" s="260"/>
      <c r="E1091" s="260"/>
      <c r="F1091" s="260"/>
      <c r="G1091" s="260"/>
      <c r="H1091" s="261"/>
    </row>
    <row r="1092" spans="1:8" ht="16.5" customHeight="1">
      <c r="A1092" s="331"/>
      <c r="B1092" s="324"/>
      <c r="C1092" s="265"/>
      <c r="D1092" s="260"/>
      <c r="E1092" s="260"/>
      <c r="F1092" s="260"/>
      <c r="G1092" s="260"/>
      <c r="H1092" s="261"/>
    </row>
    <row r="1093" spans="1:8" ht="15.75" customHeight="1">
      <c r="A1093" s="331"/>
      <c r="B1093" s="324"/>
      <c r="C1093" s="265"/>
      <c r="D1093" s="260"/>
      <c r="E1093" s="260"/>
      <c r="F1093" s="260"/>
      <c r="G1093" s="260"/>
      <c r="H1093" s="261"/>
    </row>
    <row r="1094" spans="1:8" ht="15.75" customHeight="1">
      <c r="A1094" s="331"/>
      <c r="B1094" s="324"/>
      <c r="C1094" s="265"/>
      <c r="D1094" s="260"/>
      <c r="E1094" s="260"/>
      <c r="F1094" s="260"/>
      <c r="G1094" s="260"/>
      <c r="H1094" s="261"/>
    </row>
    <row r="1095" spans="1:8" ht="16.5" customHeight="1">
      <c r="A1095" s="331"/>
      <c r="B1095" s="324"/>
      <c r="C1095" s="265"/>
      <c r="D1095" s="260"/>
      <c r="E1095" s="260"/>
      <c r="F1095" s="260"/>
      <c r="G1095" s="260"/>
      <c r="H1095" s="261"/>
    </row>
    <row r="1096" spans="1:8" ht="17.25" customHeight="1">
      <c r="A1096" s="331"/>
      <c r="B1096" s="324"/>
      <c r="C1096" s="265"/>
      <c r="D1096" s="260"/>
      <c r="E1096" s="260"/>
      <c r="F1096" s="260"/>
      <c r="G1096" s="260"/>
      <c r="H1096" s="261"/>
    </row>
    <row r="1097" spans="1:8" ht="13.5" customHeight="1">
      <c r="A1097" s="331"/>
      <c r="B1097" s="324"/>
      <c r="C1097" s="265"/>
      <c r="D1097" s="260"/>
      <c r="E1097" s="260"/>
      <c r="F1097" s="260"/>
      <c r="G1097" s="260"/>
      <c r="H1097" s="261"/>
    </row>
    <row r="1098" spans="1:8" ht="13.5" customHeight="1">
      <c r="A1098" s="331"/>
      <c r="B1098" s="324"/>
      <c r="C1098" s="265"/>
      <c r="D1098" s="260"/>
      <c r="E1098" s="260"/>
      <c r="F1098" s="260"/>
      <c r="G1098" s="260"/>
      <c r="H1098" s="261"/>
    </row>
    <row r="1099" spans="1:8" ht="15" customHeight="1">
      <c r="A1099" s="331"/>
      <c r="B1099" s="324"/>
      <c r="C1099" s="265"/>
      <c r="D1099" s="260"/>
      <c r="E1099" s="260"/>
      <c r="F1099" s="260"/>
      <c r="G1099" s="260"/>
      <c r="H1099" s="261"/>
    </row>
    <row r="1100" spans="1:8" ht="11.25" customHeight="1">
      <c r="A1100" s="332"/>
      <c r="B1100" s="327"/>
      <c r="C1100" s="265"/>
      <c r="D1100" s="260"/>
      <c r="E1100" s="260"/>
      <c r="F1100" s="260"/>
      <c r="G1100" s="260"/>
      <c r="H1100" s="261"/>
    </row>
    <row r="1101" spans="1:8" ht="13.5" customHeight="1">
      <c r="A1101" s="333"/>
      <c r="B1101" s="329"/>
      <c r="C1101" s="265"/>
      <c r="D1101" s="260"/>
      <c r="E1101" s="260"/>
      <c r="F1101" s="260"/>
      <c r="G1101" s="260"/>
      <c r="H1101" s="261"/>
    </row>
    <row r="1102" spans="1:8" ht="13.5" customHeight="1">
      <c r="A1102" s="331"/>
      <c r="B1102" s="324"/>
      <c r="C1102" s="265"/>
      <c r="D1102" s="260"/>
      <c r="E1102" s="260"/>
      <c r="F1102" s="260"/>
      <c r="G1102" s="260"/>
      <c r="H1102" s="261"/>
    </row>
    <row r="1103" spans="1:8" ht="16.5" customHeight="1">
      <c r="A1103" s="331"/>
      <c r="B1103" s="324"/>
      <c r="C1103" s="265"/>
      <c r="D1103" s="260"/>
      <c r="E1103" s="260"/>
      <c r="F1103" s="260"/>
      <c r="G1103" s="260"/>
      <c r="H1103" s="261"/>
    </row>
    <row r="1104" spans="1:8" ht="13.5" customHeight="1">
      <c r="A1104" s="331"/>
      <c r="B1104" s="324"/>
      <c r="C1104" s="265"/>
      <c r="D1104" s="260"/>
      <c r="E1104" s="260"/>
      <c r="F1104" s="260"/>
      <c r="G1104" s="260"/>
      <c r="H1104" s="261"/>
    </row>
    <row r="1105" spans="1:8" ht="15" customHeight="1">
      <c r="A1105" s="331"/>
      <c r="B1105" s="324"/>
      <c r="C1105" s="265"/>
      <c r="D1105" s="260"/>
      <c r="E1105" s="260"/>
      <c r="F1105" s="260"/>
      <c r="G1105" s="260"/>
      <c r="H1105" s="261"/>
    </row>
    <row r="1106" spans="1:8" ht="17.25" customHeight="1" thickBot="1">
      <c r="A1106" s="331"/>
      <c r="B1106" s="324"/>
      <c r="C1106" s="265"/>
      <c r="D1106" s="268"/>
      <c r="E1106" s="268"/>
      <c r="F1106" s="268"/>
      <c r="G1106" s="268"/>
      <c r="H1106" s="269"/>
    </row>
    <row r="1107" spans="1:8" ht="15" customHeight="1" thickTop="1">
      <c r="A1107" s="331"/>
      <c r="B1107" s="324"/>
      <c r="C1107" s="265"/>
      <c r="D1107" s="270"/>
      <c r="E1107" s="270"/>
      <c r="F1107" s="270"/>
      <c r="G1107" s="270"/>
      <c r="H1107" s="271"/>
    </row>
    <row r="1108" spans="1:8" ht="15.75" customHeight="1">
      <c r="A1108" s="332"/>
      <c r="B1108" s="327"/>
      <c r="C1108" s="265"/>
      <c r="D1108" s="274"/>
      <c r="E1108" s="274"/>
      <c r="F1108" s="274"/>
      <c r="G1108" s="274"/>
      <c r="H1108" s="275"/>
    </row>
    <row r="1109" spans="1:8" ht="12.75" customHeight="1">
      <c r="A1109" s="334"/>
      <c r="B1109" s="2007"/>
      <c r="C1109" s="2007"/>
      <c r="D1109" s="2007"/>
      <c r="E1109" s="2007"/>
      <c r="F1109" s="2007"/>
      <c r="G1109" s="2007"/>
      <c r="H1109" s="2007"/>
    </row>
  </sheetData>
  <mergeCells count="2">
    <mergeCell ref="B1109:H1109"/>
    <mergeCell ref="B5:G5"/>
  </mergeCells>
  <phoneticPr fontId="9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26</vt:i4>
      </vt:variant>
    </vt:vector>
  </HeadingPairs>
  <TitlesOfParts>
    <vt:vector size="92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Covid status</vt:lpstr>
      <vt:lpstr>Kapaciteti i korišćenje</vt:lpstr>
      <vt:lpstr>COVID usluge</vt:lpstr>
      <vt:lpstr>Pratioci</vt:lpstr>
      <vt:lpstr>Dnevne.bolnice</vt:lpstr>
      <vt:lpstr>Neonatologija</vt:lpstr>
      <vt:lpstr>Operacije ukupno</vt:lpstr>
      <vt:lpstr>Прегледи служ.урологије</vt:lpstr>
      <vt:lpstr>Прегледи ургентно-пријемне слу</vt:lpstr>
      <vt:lpstr>Прегледи служ.психијатрије</vt:lpstr>
      <vt:lpstr>Прегледи сл.за плућне болести</vt:lpstr>
      <vt:lpstr>Прегледи дечје оделење</vt:lpstr>
      <vt:lpstr>прегледи служ .ортопедије</vt:lpstr>
      <vt:lpstr>Прегледи оториноларингологије</vt:lpstr>
      <vt:lpstr>Прегледи хирургија</vt:lpstr>
      <vt:lpstr>Прегледи служ.офталмологије </vt:lpstr>
      <vt:lpstr>Прегледи сл.неурологије</vt:lpstr>
      <vt:lpstr>Прегледи Служб.Онкологије</vt:lpstr>
      <vt:lpstr>Прегледи преддијализна амбулант</vt:lpstr>
      <vt:lpstr>Прегледи служб.Интерне медицине</vt:lpstr>
      <vt:lpstr>Прегледи служ.Физикалне.мед.</vt:lpstr>
      <vt:lpstr>Прегледи Слу.за. инфективне бол</vt:lpstr>
      <vt:lpstr>Прегледи гинекологија </vt:lpstr>
      <vt:lpstr>Прегледи анестезиолога</vt:lpstr>
      <vt:lpstr>Fizikalna medicina</vt:lpstr>
      <vt:lpstr>DSG</vt:lpstr>
      <vt:lpstr>Услуге Гинекологија</vt:lpstr>
      <vt:lpstr>Услуге Акушерство</vt:lpstr>
      <vt:lpstr>Услуге службе за иинфективне бо</vt:lpstr>
      <vt:lpstr>Услуге Служб. физикалне медиц.</vt:lpstr>
      <vt:lpstr>Хемодијализа дневна болница</vt:lpstr>
      <vt:lpstr>Услуге интерне медицине</vt:lpstr>
      <vt:lpstr>Услуге службе онкологије</vt:lpstr>
      <vt:lpstr>Услуге сл.анестезија са реан.</vt:lpstr>
      <vt:lpstr>Услуге Неонатологије</vt:lpstr>
      <vt:lpstr>Услуге неурологије</vt:lpstr>
      <vt:lpstr>Услуге сл.офталмологије са орто</vt:lpstr>
      <vt:lpstr>Услуге опште хирургије</vt:lpstr>
      <vt:lpstr>Услуге оториноларингологије</vt:lpstr>
      <vt:lpstr>Услуге ортопедије и трауматолог</vt:lpstr>
      <vt:lpstr>Услуге сл.дечје болести</vt:lpstr>
      <vt:lpstr>Услуге служ.за плућне болести</vt:lpstr>
      <vt:lpstr>Услуге служ.психијатрије</vt:lpstr>
      <vt:lpstr>Услуге пријемно -ургентне сл.</vt:lpstr>
      <vt:lpstr>Услуге плијат.и продуж. неге</vt:lpstr>
      <vt:lpstr>Услуге слу.урологије</vt:lpstr>
      <vt:lpstr>Хируршка интензивна нега</vt:lpstr>
      <vt:lpstr>Услуге служ.трансфузије крви</vt:lpstr>
      <vt:lpstr> Дијагностика</vt:lpstr>
      <vt:lpstr>Lab</vt:lpstr>
      <vt:lpstr>Krv</vt:lpstr>
      <vt:lpstr>Dijalize</vt:lpstr>
      <vt:lpstr>Lekovi</vt:lpstr>
      <vt:lpstr>Implantati</vt:lpstr>
      <vt:lpstr>Sanitet.mat</vt:lpstr>
      <vt:lpstr>Liste.čekanja</vt:lpstr>
      <vt:lpstr>Sanitetski prevoz</vt:lpstr>
      <vt:lpstr>Bo dani </vt:lpstr>
      <vt:lpstr>Soc.Epid.Inform</vt:lpstr>
      <vt:lpstr>zbirno usluge</vt:lpstr>
      <vt:lpstr>'Covid status'!Print_Area</vt:lpstr>
      <vt:lpstr>'COVID usluge'!Print_Area</vt:lpstr>
      <vt:lpstr>Dijalize!Print_Area</vt:lpstr>
      <vt:lpstr>Dnevne.bolnice!Print_Area</vt:lpstr>
      <vt:lpstr>'Fizikalna medicina'!Print_Area</vt:lpstr>
      <vt:lpstr>Lab!Print_Area</vt:lpstr>
      <vt:lpstr>Neonatologija!Print_Area</vt:lpstr>
      <vt:lpstr>Pratioci!Print_Area</vt:lpstr>
      <vt:lpstr>'Прегледи гинекологија '!Print_Area</vt:lpstr>
      <vt:lpstr>'Прегледи дечје оделење'!Print_Area</vt:lpstr>
      <vt:lpstr>'Прегледи оториноларингологије'!Print_Area</vt:lpstr>
      <vt:lpstr>'Прегледи сл.неурологије'!Print_Area</vt:lpstr>
      <vt:lpstr>'Прегледи Слу.за. инфективне бол'!Print_Area</vt:lpstr>
      <vt:lpstr>'прегледи служ .ортопедије'!Print_Area</vt:lpstr>
      <vt:lpstr>'Прегледи служ.офталмологије '!Print_Area</vt:lpstr>
      <vt:lpstr>'Прегледи служ.психијатрије'!Print_Area</vt:lpstr>
      <vt:lpstr>'Прегледи служ.урологије'!Print_Area</vt:lpstr>
      <vt:lpstr>'Прегледи служ.Физикалне.мед.'!Print_Area</vt:lpstr>
      <vt:lpstr>'Прегледи служб.Интерне медицине'!Print_Area</vt:lpstr>
      <vt:lpstr>'Прегледи Служб.Онкологије'!Print_Area</vt:lpstr>
      <vt:lpstr>'Прегледи ургентно-пријемне слу'!Print_Area</vt:lpstr>
      <vt:lpstr>'Прегледи хирургија'!Print_Area</vt:lpstr>
      <vt:lpstr>'Услуге Акушерство'!Print_Area</vt:lpstr>
      <vt:lpstr>'Услуге Гинекологија'!Print_Area</vt:lpstr>
      <vt:lpstr>' Дијагностика'!Print_Titles</vt:lpstr>
      <vt:lpstr>Lab!Print_Titles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2022-01-13T06:14:15Z</cp:lastPrinted>
  <dcterms:created xsi:type="dcterms:W3CDTF">1998-03-25T08:50:17Z</dcterms:created>
  <dcterms:modified xsi:type="dcterms:W3CDTF">2022-11-10T13:12:57Z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